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Текстовая часть" sheetId="1" r:id="rId1"/>
    <sheet name="Таблица" sheetId="2" r:id="rId2"/>
    <sheet name="Последний лист" sheetId="3" r:id="rId3"/>
  </sheets>
  <definedNames>
    <definedName name="sub_2222" localSheetId="2">'Последний лист'!$A$14</definedName>
    <definedName name="sub_3334" localSheetId="2">'Последний лист'!#REF!</definedName>
    <definedName name="sub_3335" localSheetId="2">'Последний лист'!$A$2</definedName>
  </definedNames>
  <calcPr fullCalcOnLoad="1"/>
</workbook>
</file>

<file path=xl/sharedStrings.xml><?xml version="1.0" encoding="utf-8"?>
<sst xmlns="http://schemas.openxmlformats.org/spreadsheetml/2006/main" count="427" uniqueCount="224">
  <si>
    <t>Приложение N 1</t>
  </si>
  <si>
    <t>к Порядку составления и утверждения плана</t>
  </si>
  <si>
    <t>финансово-хозяйственной деятельности</t>
  </si>
  <si>
    <t>муниципальных бюджетных учреждений</t>
  </si>
  <si>
    <t xml:space="preserve"> отрасли «Образование» города Твери </t>
  </si>
  <si>
    <t xml:space="preserve">                                        "УТВЕРЖДАЮ"</t>
  </si>
  <si>
    <t xml:space="preserve">                                         Начальник</t>
  </si>
  <si>
    <t xml:space="preserve">                   (наименование отраслевого (функционального) органа,</t>
  </si>
  <si>
    <t xml:space="preserve">                       выполняющего функции и полномочия учредителя)</t>
  </si>
  <si>
    <t xml:space="preserve">                               " __" ___________ 20_____ г.</t>
  </si>
  <si>
    <t>ИНН</t>
  </si>
  <si>
    <t>КПП</t>
  </si>
  <si>
    <t>ОКПО</t>
  </si>
  <si>
    <t>Единицы измерения</t>
  </si>
  <si>
    <t>руб.</t>
  </si>
  <si>
    <t>План финансово-хозяйственной деятельности</t>
  </si>
  <si>
    <t xml:space="preserve">        (полное и краткое наименование муниципального учреждения)</t>
  </si>
  <si>
    <t xml:space="preserve">  (наименование органа, выполняющего функции и полномочия учредителя)</t>
  </si>
  <si>
    <t xml:space="preserve">     1. Цели деятельности учреждения:</t>
  </si>
  <si>
    <t xml:space="preserve">     2. Виды деятельности учреждения:</t>
  </si>
  <si>
    <t xml:space="preserve">     3. Перечень услуг (работ), относящихся в соответствии с уставом к</t>
  </si>
  <si>
    <t>основным видам  деятельности учреждения,  предоставление  которых  для</t>
  </si>
  <si>
    <t>физических и юридических лиц осуществляется за плату:</t>
  </si>
  <si>
    <t xml:space="preserve">     4. Показатели  финансового  состояния  учреждения  (на  последнюю</t>
  </si>
  <si>
    <t>отчетную дату, предшествующую дате составления Плана):</t>
  </si>
  <si>
    <t>Наименование показателя</t>
  </si>
  <si>
    <t>Сумма</t>
  </si>
  <si>
    <t>1)Нефинансовые активы, всего:</t>
  </si>
  <si>
    <t>из них:</t>
  </si>
  <si>
    <t>недвижимое имущество, всего:</t>
  </si>
  <si>
    <t>в том числе: остаточная стоимость</t>
  </si>
  <si>
    <t>особо ценное движимое имущество, всего:</t>
  </si>
  <si>
    <t>2) Финансовые активы, всего:</t>
  </si>
  <si>
    <t>из них: дебиторская задолженность по доходам</t>
  </si>
  <si>
    <t>дебиторская задолженность по расходам</t>
  </si>
  <si>
    <t>3) Обязательства всего,</t>
  </si>
  <si>
    <t>из них: просроченная кредиторская задолженность</t>
  </si>
  <si>
    <t xml:space="preserve">     5. Показатели   по   поступлениям   и   выплатам   муниципального</t>
  </si>
  <si>
    <t>учреждения</t>
  </si>
  <si>
    <t>Планируемый очередной</t>
  </si>
  <si>
    <t>финансовый год</t>
  </si>
  <si>
    <t>1-ый год планового периода _____год</t>
  </si>
  <si>
    <t>2-ый год планового периода _____год</t>
  </si>
  <si>
    <t>Всего</t>
  </si>
  <si>
    <t>в том числе</t>
  </si>
  <si>
    <t>по кварталам</t>
  </si>
  <si>
    <t>I</t>
  </si>
  <si>
    <t>II</t>
  </si>
  <si>
    <t>III</t>
  </si>
  <si>
    <t>IV</t>
  </si>
  <si>
    <t>Планируемый остаток средств на начало планируемого года</t>
  </si>
  <si>
    <t>Поступления, всего:</t>
  </si>
  <si>
    <t>в том числе:</t>
  </si>
  <si>
    <t>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t>
  </si>
  <si>
    <t>Гранты в форме субсидий, в том числе предоставляемых по результатам конкурсов</t>
  </si>
  <si>
    <t>Поступления от оказания бюджетным учреждением услуг (выполнения работ), предоставление которых для физических и юридических лиц осуществляется на платной основе, всего</t>
  </si>
  <si>
    <t>родительская плата за содержание детей в детских дошкольных учреждениях</t>
  </si>
  <si>
    <t>родительская плата за содержание детей в муниципальных детских оздоровительных лагерях</t>
  </si>
  <si>
    <t>Поступления от иной приносящей доход деятельности, всего:</t>
  </si>
  <si>
    <t>доходы от сдачи в аренду муниципального имущества</t>
  </si>
  <si>
    <t>доходы от размещения денежных средств</t>
  </si>
  <si>
    <t>доходы от реализации активов, осуществляемой учреждением</t>
  </si>
  <si>
    <t>доходы от реализации основных средств</t>
  </si>
  <si>
    <t>доходы от реализации нематериальных активов</t>
  </si>
  <si>
    <t>доходы от реализации материальных запасов</t>
  </si>
  <si>
    <t>Поступления от реализации ценных бумаг</t>
  </si>
  <si>
    <t>Поступления учреждениям, осуществляющим медицинскую деятельность в системе обязательного медицинского страхования</t>
  </si>
  <si>
    <t>Безвозмездные поступления, всего</t>
  </si>
  <si>
    <t>добровольные пожертвования от юридических и физических лиц</t>
  </si>
  <si>
    <t>гранты, премии</t>
  </si>
  <si>
    <t>Планируемый остаток средств на конец планируемого года</t>
  </si>
  <si>
    <t>Выплаты, всего:</t>
  </si>
  <si>
    <t>Оплата труда и начисления на выплаты по оплате труда, всего</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</si>
  <si>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</si>
  <si>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</si>
  <si>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</si>
  <si>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</si>
  <si>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</si>
  <si>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</si>
  <si>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оплата за теплоэнергию на отопление и технологические нужды</t>
  </si>
  <si>
    <t>оплата потребления газа</t>
  </si>
  <si>
    <t>оплата потребления электроэнергии</t>
  </si>
  <si>
    <t>оплата водоснабжения и водоотведения</t>
  </si>
  <si>
    <t>арендная плата за пользование имуществом</t>
  </si>
  <si>
    <t>работы, услуги по содержанию имущества</t>
  </si>
  <si>
    <t>безвозмездные перечисления государственным и муниципальным организациям</t>
  </si>
  <si>
    <t>Пособия по социальной помощи населению, всего</t>
  </si>
  <si>
    <t>пенсии и выплаты по пенсионному и медицинскому страхованию населения</t>
  </si>
  <si>
    <t>Прочие расходы</t>
  </si>
  <si>
    <t>Поступление нефинансовых активов,</t>
  </si>
  <si>
    <t>приобретение основных средств</t>
  </si>
  <si>
    <t>приобретение нематериальных активов</t>
  </si>
  <si>
    <t>увеличение стоимости непроизведенных активов</t>
  </si>
  <si>
    <t>приобретение материальных запасов</t>
  </si>
  <si>
    <t>Поступление финансовых активов, всего</t>
  </si>
  <si>
    <t>приобретение ценных бумаг (для бюджетных учреждений в случаях, установленных федеральными законами)</t>
  </si>
  <si>
    <t>увеличение стоимости акций и иных форм участия в капитале</t>
  </si>
  <si>
    <t>3. Показатели социальной эффективности деятельности</t>
  </si>
  <si>
    <t>Ед.</t>
  </si>
  <si>
    <t>измерения</t>
  </si>
  <si>
    <t>Планируемый финансовый год</t>
  </si>
  <si>
    <t>в том числе по кварталам</t>
  </si>
  <si>
    <t>Среднесписочная численность</t>
  </si>
  <si>
    <t>чел.</t>
  </si>
  <si>
    <t>Среднемесячная заработная плата сотрудников</t>
  </si>
  <si>
    <t>Фонд оплаты труда (КОСГУ 210)</t>
  </si>
  <si>
    <t>тыс. руб.</t>
  </si>
  <si>
    <t>Оплата труда (КОСГУ 211)</t>
  </si>
  <si>
    <t>Количество потребителей, пользующихся услугами учреждения на бесплатной основе</t>
  </si>
  <si>
    <t>ед.</t>
  </si>
  <si>
    <t>Количество потребителей, пользующихся услугами учреждения на платной основе</t>
  </si>
  <si>
    <r>
      <t xml:space="preserve">     </t>
    </r>
    <r>
      <rPr>
        <sz val="11"/>
        <rFont val="Courier New"/>
        <family val="3"/>
      </rPr>
      <t xml:space="preserve">                                           Приложение на _________ л.</t>
    </r>
  </si>
  <si>
    <t xml:space="preserve">                             (подпись)        (расшифровка подписи)</t>
  </si>
  <si>
    <t>тел. __________</t>
  </si>
  <si>
    <t>Танцевальный кружок "КЛАСС"</t>
  </si>
  <si>
    <t>"Занимательная грамматика"</t>
  </si>
  <si>
    <t>"Занимательная математика"</t>
  </si>
  <si>
    <t>"Увлекательный английский"</t>
  </si>
  <si>
    <t>"Дошкольник"</t>
  </si>
  <si>
    <t>возмещение стоимости питания детей, находящихся в трудной жизненной ситуации</t>
  </si>
  <si>
    <t>родительская плата за содержание детей в летнем городском лагере</t>
  </si>
  <si>
    <t>Код целевых средств: 001.001.001 "Собственные средства бюджета города"</t>
  </si>
  <si>
    <t>в том числе за счет:</t>
  </si>
  <si>
    <t>011.17.0000 "Субсидия на совершенствование условий организации питания школьников"</t>
  </si>
  <si>
    <t>011.18.0000 "Субсидия на обеспечение комплексной безопасности зданий и помещений общеобразовательных учреждений"</t>
  </si>
  <si>
    <t>011.20.0000 "Субсидия на обеспечение проведения ремонтных работ и благоустройства в общеобразовательных учреждениях"</t>
  </si>
  <si>
    <t>011.25.0000 "Субсидия на реализацию предложений жителей города Твери"</t>
  </si>
  <si>
    <t>011.61.0000 "Субсидия на организацию обеспечения учащихся начальных классов муниципальных общеобразовательных учреждений горячим питанием, за счет средств областного бюджета"</t>
  </si>
  <si>
    <t>011.66.0000 "Субсидия на реализацию мероприятий по обращениям, поступающим к депутатам Законодательного собрания Тверской области за счет средств областного бюджета"</t>
  </si>
  <si>
    <t>Субсидии на иные цели, в том числе</t>
  </si>
  <si>
    <t>001.001.001 "Собственные средства бюджета города"</t>
  </si>
  <si>
    <t>011.02.0001 "Субсидия на предоставление общедоступного бесплатного начального общего, основного общего, среднего (полного) образования в общеобразовательных учреждениях различного типа (расходы на оплату труда)"</t>
  </si>
  <si>
    <t>011.02.0001 "Субсидия на предоставление общедоступного бесплатного начального общего, основного общего, среднего (полного) образования в общеобразовательных учреждениях различного типа (расходы на оплату труда)", в том числе за счет средств</t>
  </si>
  <si>
    <t>004.012.003 "Субвенция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и дополнительного образования"</t>
  </si>
  <si>
    <t xml:space="preserve">Субсидии на выполнение муниципального задания, в том числе </t>
  </si>
  <si>
    <t>011.02.0002 "Субсидия на предоставление общедоступного бесплатного начального общего, основного общего, среднего (полного) образования в общеобразовательных учреждениях различного типа (расходы на оплату коммунальных услуг)"</t>
  </si>
  <si>
    <t>011.02.0002 "Субсидия на предоставление общедоступного бесплатного начального общего, основного общего, среднего (полного) образования в общеобразовательных учреждениях различного типа (расходы на оплату коммунальных услуг)", в том числе</t>
  </si>
  <si>
    <t>011.02.0003 "Субсидия на предоставление общедоступного бесплатного начального общего, основного общего, среднего (полного) образования в общеобразовательных учреждениях различного типа (расходы на содержание имущества, оплату прочих расходов и услуг)" в том числе за счет</t>
  </si>
  <si>
    <t>011.04.0003 "Субсидия на обеспечение отдыха детей в каникулярное время в образовательных учреждениях различных видов и типов (расходы на содержание имущества, оплату прочих расходов и услуг)", в том числе за счет</t>
  </si>
  <si>
    <t>005.006.003 "Субсидия на организацию отдыха детей  в каникулярное время"</t>
  </si>
  <si>
    <t xml:space="preserve">011.02.0003 "Субсидия на предоставление общедоступного бесплатного начального общего, основного общего, среднего (полного) образования в общеобразовательных учреждениях различного типа (расходы на содержание имущества, оплату прочих расходов и услуг)" </t>
  </si>
  <si>
    <t>011.04.0003 "Субсидия на обеспечение отдыха детей в каникулярное время в образовательных учреждениях различных видов и типов (расходы на содержание имущества, оплату прочих расходов и услуг)"</t>
  </si>
  <si>
    <t>Код целевых средств: 005.006.003 "Субсидия на организацию отдыха детей  в каникулярное время"</t>
  </si>
  <si>
    <t>Код целевых средств: 001.001.001 "Собственные средства бюджета города" меропр.01.02.01</t>
  </si>
  <si>
    <t>Оплата труда и начисления на выплаты по оплате труда (КОСГУ 210), всего</t>
  </si>
  <si>
    <t>заработная плата (КОСГУ 211)</t>
  </si>
  <si>
    <t>прочие выплаты (КОСГУ 212)</t>
  </si>
  <si>
    <t>начисления на выплаты по оплате труда (КОСГУ 213)</t>
  </si>
  <si>
    <t>Оплата работ, услуг (КОСГУ 220), всего</t>
  </si>
  <si>
    <t>услуги связи (КОСГУ 221)</t>
  </si>
  <si>
    <t>транспортные услуги (КОСГУ 222)</t>
  </si>
  <si>
    <t>коммунальные услуги (КОСГУ 223)</t>
  </si>
  <si>
    <t>работы, услуги по содержанию имущества (КОСГУ 225)</t>
  </si>
  <si>
    <t>прочие работы, услуги (КОСГУ 226)</t>
  </si>
  <si>
    <t>Прочие расходы (КОСГУ 290)</t>
  </si>
  <si>
    <t>Поступление нефинансовых активов, (КОСГУ 300)</t>
  </si>
  <si>
    <t>приобретение материальных запасов (КОСГУ 340)</t>
  </si>
  <si>
    <t>Оплата работ, услуг (КОСГУ220),  всего</t>
  </si>
  <si>
    <t>Поступление нефинансовых активов (КОСГУ 300),</t>
  </si>
  <si>
    <t>приобретение основных средств (КОСГУ 310)</t>
  </si>
  <si>
    <t>011.04.0003 "Субсидия на обеспечение отдыха детей в каникулярное время в образовательных учреждениях различных видов и типов (расходы на содержание имущества, оплату прочих расходов и услуг)", меропр.01.04.02</t>
  </si>
  <si>
    <t>Оплата работ, услуг (КОСГУ 220),  всего</t>
  </si>
  <si>
    <t>Код целевых средств: 004.012.003 "Субвенция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и дополнительного образования", меропр.01.02.19</t>
  </si>
  <si>
    <t>Е.Е. Воронова</t>
  </si>
  <si>
    <t xml:space="preserve">Руководитель учреждения      _________     </t>
  </si>
  <si>
    <t xml:space="preserve">Главный бухгалтер учреждения _________     </t>
  </si>
  <si>
    <t>О.В. Красильникова</t>
  </si>
  <si>
    <t xml:space="preserve">Исполнитель                  _________     </t>
  </si>
  <si>
    <t>(гл.бухгалтер)                (подпись)        (расшифровка подписи)</t>
  </si>
  <si>
    <t>Управления образования администрации г. Твери</t>
  </si>
  <si>
    <t xml:space="preserve">                                                                       (подпись)  (расшифровка подписи)</t>
  </si>
  <si>
    <t xml:space="preserve"> Управление образования администрации г. Твери </t>
  </si>
  <si>
    <t xml:space="preserve"> Муниципальное общеобразовательное учреждение "Тверская гимназия №8" (Гимназия № 8")</t>
  </si>
  <si>
    <t>170003, г. Тверь, Петербургское ш., д.8</t>
  </si>
  <si>
    <t xml:space="preserve">Адрес фактического местонахождения учреждения: </t>
  </si>
  <si>
    <t xml:space="preserve">2.1. Реализация основных общеобразовательных программ начального общего, основного общего и среднего (полного) общего образования. 
2.2. Создание условий для разностороннего развития личности воспитанников и обучающихся, удовлетворения потребности в самообразовании.
2.3. Создание условий, обеспечивающих охрану и укрепление здоровья  воспитанников и обучающихся.
2.4. Самостоятельная разработка, принятие и реализация основных общеобразовательных программ на основе федеральных государственных образовательных стандартов.
2.5. Развитие у воспитанников и обучающихся умений по разумной организации досуга, потребностей в регулярных занятиях физической культурой и спортом, в здоровом образе жизни.
2.6. Создание условий для профильного обучения на  третьей ступени общего образования.
2.7. Обеспечение адекватности применяемых форм, методов и средств организации образовательного процесса возрастным психофизическим особенностям, способностям, интересам, требованиям охраны жизни и здоровья. 
2.8. Обеспечение высокого качества образования. 
2.9. Получение обучающимися образования в соответствии с федеральными государственными образовательными стандартами.
2.10. Формирование духовно-нравственной личности.
2.11. Организация образовательного процесса в соответствии с Законом «Об образовании», на основе учебного плана, разрабатываемого самостоятельно на основе базисного учебного плана общеобразовательных учреждений Российской Федерации.
2.12. Введение по решению Педагогического совета индивидуальных программ и учебных планов, составленных в соответствии с федеральными государственными образовательными стандартами.
2.13. Разработка и утверждение основных образовательных программ и учебных планов, рабочих программ учебных курсов, предметов, дисциплин (модулей).
2.14. Иные виды деятельности, не противоречащие действующему законодательству РФ.
                </t>
  </si>
  <si>
    <t>1.1. Формирование общей культуры личности обучающихся на основе усвоения программ повышенного уровня сложности, их адаптация к жизни в обществе, создание основы для осознанного выбора и последующего освоения профессиональных образовательных программ, воспитание гражданственности, трудолюбия, уважения к правам и свободам человека, любви к окружающей природе, Родине, семье, формирование здорового образа жизни в соответствии  с требованиями федеральных государственных образовательных стандартов общего образования; 
1.2.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 выявление наиболее способных и одаренных детей; создание условий для развития индивидуальных способностей каждой личности на основе расширения базового компонента; формирование потребностей к самообразованию и самообучению.</t>
  </si>
  <si>
    <t>3.2. Иная приносящая доход деятельность:
сдача в аренду объектов недвижимого имущества по согласованию с Учредителем и Департаментом управления имуществом и земельными ресурсами администрации г. Твери.</t>
  </si>
  <si>
    <r>
      <t xml:space="preserve">                   _________________  </t>
    </r>
    <r>
      <rPr>
        <u val="single"/>
        <sz val="12"/>
        <rFont val="Arial"/>
        <family val="2"/>
      </rPr>
      <t>Н.А. Афонина</t>
    </r>
  </si>
  <si>
    <t>011.26.0000 "Субсидия на социальную поддержку семей с детьми (в рамках реализации МП "Социальная поддержка населения города Твери " )"</t>
  </si>
  <si>
    <t>Доходы от штрафов, пеней и иных сумм принудительного изъятия, зачисляемые учреждениям, находящимся в ведении органов местного самоуправления городских округов</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</si>
  <si>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основных средств по указанному имуществу)</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</si>
  <si>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</si>
  <si>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на 01.01.2016</t>
  </si>
  <si>
    <t>на 1 января 2016 года</t>
  </si>
  <si>
    <t>-"Практическое обществознание"</t>
  </si>
  <si>
    <t>-"Танцевальный кружок "КЛАСС"</t>
  </si>
  <si>
    <t>-"Занимательная грамматика"</t>
  </si>
  <si>
    <t>-"Занимательная математика"</t>
  </si>
  <si>
    <t>-"Параметры в школьном курсе математики"</t>
  </si>
  <si>
    <t>- "Дошкольник"</t>
  </si>
  <si>
    <t>-"Увлекательный английский"</t>
  </si>
  <si>
    <t>"Практическое обществознание"</t>
  </si>
  <si>
    <t>"Параметры в школьном курсе математики"</t>
  </si>
  <si>
    <t>возмещение коммунальных услуг арендаторами и и за счет оказания платных образовательных услуг</t>
  </si>
  <si>
    <t>Код целевых средств: 090.002.012 "Расходы за счет остатков средств бюджетных учреждений, сложившихся по состоянию на 01.01.2016  за счет субсидий, перечисленных из бюджета города за счет субвенции на обеспечение государственных гарантий прав граждан на получение общедоступного и бесплатного дошкольного, общего, основного общего, среднего (полного) общего и дополнительного образования"</t>
  </si>
  <si>
    <t>Код целевых средств: 090.001.001 "Расходы за счет остатков средств бюджетных учреждений, сложившихся по состоянию на 01.01.2016 за счет субсидий, перечисленных из бюджета города за счет собственных средств"</t>
  </si>
  <si>
    <t>Выплаты за счет субсидий на иные цели (в разрезе кода субсидии, кода КОСГУ), в том числе за счет</t>
  </si>
  <si>
    <t>011.17.0000 "Субсидия на совершенствование условий организации питания школьников", в том числе</t>
  </si>
  <si>
    <t>КОСГУ 226 "Прочие работы, услуги", меропр. 01.02.09 " "Обеспечение питанием учащихся 1-4 классов"</t>
  </si>
  <si>
    <t>КОСГУ 225 "Работы, услуги по содержанию имущества", меропр.01.02.14 "Техническое обслуживание АПС и электроустановок"</t>
  </si>
  <si>
    <t>КОСГУ 225 "Работы, услуги по содержанию имущества", меропр.01.02.15 "Замеры сопротивления изоляции"</t>
  </si>
  <si>
    <t>КОСГУ 225 "Работы, услуги по содержанию имущества", меропр.01.02.18  "Проведение ремонтных работ и благоустройства в общеобразовательных учреждениях"</t>
  </si>
  <si>
    <t>КОСГУ 226 "Прочие работы, услуги", меропр.01.02.18  "Проведение ремонтных работ и благоустройства в общеобразовательных учреждениях"</t>
  </si>
  <si>
    <t>КОСГУ 225 "Работы, услуги по содержанию имущества", меропр.70.07.01"Расходы на реализацию мероприятий по предложениям жителей города Твери"</t>
  </si>
  <si>
    <t>КОСГУ 226 "Прочие работы, услуги", меропр.04.01.20  "Мероприятие "Социальная поддержка детей за "Особые достижения в олимпиадном движении и в научно-исследовательской работе"""</t>
  </si>
  <si>
    <t>КОСГУ 226 "Прочие работы, услуги", меропр.00.00.00  "Неуказанное мероприятие""</t>
  </si>
  <si>
    <t>КОСГУ 225 "Работы, услуги по содержанию имущества", меропр.70.07.03 "Расходы на реализацию мероприятий по обращениям, поступающим к депутатам ЗС Тверской области"</t>
  </si>
  <si>
    <t>Выплаты за счет доходов от оказания бюджетным учреждением услуг (выполнения работ), предоставление которых для физических и юридических лиц осуществляется на платной основе (в разрезе кода КОСГУ)</t>
  </si>
  <si>
    <t>099.001.099 Расходы бюджетных учреждений за счет доходов от приносящей доход деятельности</t>
  </si>
  <si>
    <t>Предоставление платных образовательных услуг</t>
  </si>
  <si>
    <t>Поступление нефинансовых активов, (КОСГУ 300), в том числе</t>
  </si>
  <si>
    <t>Возмещение коммунальных услуг арендаторами</t>
  </si>
  <si>
    <t>коммунальные услуги (КОСГУ 223), в том числе</t>
  </si>
  <si>
    <t>Возмещение стоимости питания детей, находящихся в трудной жизненной ситуации</t>
  </si>
  <si>
    <t>Родительская плата за содержание детей в летнем городском лагере</t>
  </si>
  <si>
    <t>Выплаты за счет иной приносящей доход деятельности и иных поступлений (в разрезе кода КОСГУ)</t>
  </si>
  <si>
    <t>Справочно:</t>
  </si>
  <si>
    <t>1.Объем публичных обязательств, всего</t>
  </si>
  <si>
    <t>2. Средства во временном распоряжении, всего</t>
  </si>
  <si>
    <t>011.17.0000 "Субсидия на совершенствование условий организации питания школьников", в том числе (код целевых 090.001.001 "Расходы за счет остатков средств бюджетных учреждений, сложившихся по состоянию на 01.01.2016 за счет субсидий, перечисленных из бюджета города за счет собственных средств")</t>
  </si>
  <si>
    <t>КОСГУ 226 "Прочие работы, услуги", меропр. 01.02.10 "Обеспечение питанием детей из малообеспеченных семей""</t>
  </si>
  <si>
    <t>011.20.0000 "Субсидия на обеспечение проведения ремонтных работ и благоустройства в общеобразовательных учреждениях" (код целевых 090.001.001 "Расходы за счет остатков средств бюджетных учреждений, сложившихся по состоянию на 01.01.2016 за счет субсидий, перечисленных из бюджета города за счет собственных средств")</t>
  </si>
  <si>
    <t>"20"января 2016 г.</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</si>
</sst>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Red]\-#,##0.00;0.00"/>
    <numFmt numFmtId="185" formatCode="0.0000"/>
    <numFmt numFmtId="186" formatCode="0.000"/>
    <numFmt numFmtId="187" formatCode="0.0"/>
  </numFmts>
  <fonts count="10">
    <font>
      <sz val="10"/>
      <name val="Arial"/>
      <family val="0"/>
    </font>
    <font>
      <sz val="12"/>
      <name val="Arial"/>
      <family val="2"/>
    </font>
    <font>
      <b/>
      <sz val="12"/>
      <color indexed="63"/>
      <name val="Arial"/>
      <family val="2"/>
    </font>
    <font>
      <sz val="12"/>
      <name val="Courier New"/>
      <family val="3"/>
    </font>
    <font>
      <sz val="11"/>
      <name val="Courier New"/>
      <family val="3"/>
    </font>
    <font>
      <b/>
      <sz val="12"/>
      <name val="Arial"/>
      <family val="2"/>
    </font>
    <font>
      <i/>
      <sz val="12"/>
      <name val="Arial"/>
      <family val="2"/>
    </font>
    <font>
      <u val="single"/>
      <sz val="10"/>
      <color indexed="12"/>
      <name val="Arial"/>
      <family val="0"/>
    </font>
    <font>
      <u val="single"/>
      <sz val="12"/>
      <color indexed="12"/>
      <name val="Arial"/>
      <family val="2"/>
    </font>
    <font>
      <u val="single"/>
      <sz val="12"/>
      <name val="Arial"/>
      <family val="2"/>
    </font>
  </fonts>
  <fills count="2">
    <fill>
      <patternFill/>
    </fill>
    <fill>
      <patternFill patternType="gray125"/>
    </fill>
  </fills>
  <borders count="18">
    <border>
      <left/>
      <right/>
      <top/>
      <bottom/>
      <diagonal/>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91">
    <xf numFmtId="0" fontId="0" fillId="0" borderId="0" xfId="0" applyAlignment="1">
      <alignment/>
    </xf>
    <xf numFmtId="0" fontId="2" fillId="0" borderId="0" xfId="0" applyFont="1" applyAlignment="1">
      <alignment horizontal="right"/>
    </xf>
    <xf numFmtId="0" fontId="1" fillId="0" borderId="0" xfId="0" applyFont="1" applyAlignment="1">
      <alignment horizontal="justify"/>
    </xf>
    <xf numFmtId="0" fontId="1" fillId="0" borderId="1" xfId="0" applyFont="1" applyBorder="1" applyAlignment="1">
      <alignment horizontal="justify"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3" xfId="0" applyFont="1" applyBorder="1" applyAlignment="1">
      <alignment horizontal="justify" vertical="top" wrapText="1"/>
    </xf>
    <xf numFmtId="0" fontId="2" fillId="0" borderId="0" xfId="0" applyFont="1" applyAlignment="1">
      <alignment horizontal="center"/>
    </xf>
    <xf numFmtId="0" fontId="4" fillId="0" borderId="0" xfId="0" applyFont="1" applyAlignment="1">
      <alignment/>
    </xf>
    <xf numFmtId="0" fontId="1" fillId="0" borderId="2" xfId="0" applyFont="1" applyBorder="1" applyAlignment="1">
      <alignment horizontal="center" vertical="top" wrapText="1"/>
    </xf>
    <xf numFmtId="0" fontId="1" fillId="0" borderId="4" xfId="0" applyFont="1" applyBorder="1" applyAlignment="1">
      <alignmen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1" xfId="0" applyFont="1" applyBorder="1" applyAlignment="1">
      <alignment horizontal="center" wrapText="1"/>
    </xf>
    <xf numFmtId="0" fontId="0" fillId="0" borderId="3" xfId="0" applyBorder="1" applyAlignment="1">
      <alignment wrapText="1"/>
    </xf>
    <xf numFmtId="0" fontId="1" fillId="0" borderId="3" xfId="0" applyFont="1" applyBorder="1" applyAlignment="1">
      <alignment horizontal="center" wrapText="1"/>
    </xf>
    <xf numFmtId="0" fontId="3" fillId="0" borderId="0" xfId="0" applyFont="1" applyAlignment="1">
      <alignment/>
    </xf>
    <xf numFmtId="0" fontId="1" fillId="0" borderId="0" xfId="0" applyFont="1" applyFill="1" applyAlignment="1">
      <alignment horizontal="justify"/>
    </xf>
    <xf numFmtId="0" fontId="5" fillId="0" borderId="4" xfId="0" applyFont="1" applyFill="1" applyBorder="1" applyAlignment="1">
      <alignment vertical="top" wrapText="1"/>
    </xf>
    <xf numFmtId="4" fontId="5"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0" fontId="1" fillId="0" borderId="4" xfId="0" applyFont="1" applyFill="1" applyBorder="1" applyAlignment="1">
      <alignment vertical="top" wrapText="1"/>
    </xf>
    <xf numFmtId="0" fontId="4" fillId="0" borderId="0" xfId="0" applyFont="1" applyFill="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4" fontId="1" fillId="0" borderId="5" xfId="0" applyNumberFormat="1" applyFont="1" applyFill="1" applyBorder="1" applyAlignment="1">
      <alignment horizontal="center" vertical="center" wrapText="1"/>
    </xf>
    <xf numFmtId="0" fontId="0" fillId="0" borderId="0" xfId="0" applyFont="1" applyFill="1" applyAlignment="1">
      <alignment/>
    </xf>
    <xf numFmtId="0" fontId="0" fillId="0" borderId="6" xfId="0" applyBorder="1" applyAlignment="1">
      <alignment/>
    </xf>
    <xf numFmtId="0" fontId="1" fillId="0" borderId="7" xfId="0" applyFont="1" applyBorder="1" applyAlignment="1">
      <alignment vertical="top" wrapText="1"/>
    </xf>
    <xf numFmtId="0" fontId="5" fillId="0" borderId="7" xfId="0" applyFont="1" applyBorder="1" applyAlignment="1">
      <alignment horizontal="center" vertical="top" wrapText="1"/>
    </xf>
    <xf numFmtId="0" fontId="1" fillId="0" borderId="0" xfId="0" applyFont="1" applyAlignment="1">
      <alignment/>
    </xf>
    <xf numFmtId="0" fontId="8" fillId="0" borderId="0" xfId="15" applyFont="1" applyAlignment="1">
      <alignment horizontal="right"/>
    </xf>
    <xf numFmtId="0" fontId="1" fillId="0" borderId="0" xfId="0" applyFont="1" applyAlignment="1">
      <alignment horizontal="right"/>
    </xf>
    <xf numFmtId="0" fontId="9" fillId="0" borderId="0" xfId="0" applyFont="1" applyAlignment="1">
      <alignment horizontal="right"/>
    </xf>
    <xf numFmtId="0" fontId="1" fillId="0" borderId="0" xfId="0" applyFont="1" applyAlignment="1">
      <alignment/>
    </xf>
    <xf numFmtId="49" fontId="1" fillId="0" borderId="0" xfId="0" applyNumberFormat="1" applyFont="1" applyAlignment="1">
      <alignment horizontal="left" wrapText="1"/>
    </xf>
    <xf numFmtId="4" fontId="5" fillId="0" borderId="1" xfId="0" applyNumberFormat="1" applyFont="1" applyFill="1" applyBorder="1" applyAlignment="1">
      <alignment horizontal="center" vertical="center" wrapText="1"/>
    </xf>
    <xf numFmtId="0" fontId="5" fillId="0" borderId="8" xfId="0" applyFont="1" applyFill="1" applyBorder="1" applyAlignment="1">
      <alignment vertical="top" wrapText="1"/>
    </xf>
    <xf numFmtId="4" fontId="5" fillId="0" borderId="5" xfId="0" applyNumberFormat="1" applyFont="1" applyFill="1" applyBorder="1" applyAlignment="1">
      <alignment horizontal="center" vertical="center" wrapText="1"/>
    </xf>
    <xf numFmtId="4" fontId="1" fillId="0" borderId="9" xfId="0" applyNumberFormat="1" applyFont="1" applyFill="1" applyBorder="1" applyAlignment="1">
      <alignment horizontal="center" vertical="center" wrapText="1"/>
    </xf>
    <xf numFmtId="0" fontId="1" fillId="0" borderId="10" xfId="0" applyFont="1" applyFill="1" applyBorder="1" applyAlignment="1">
      <alignment vertical="top" wrapText="1"/>
    </xf>
    <xf numFmtId="4" fontId="5" fillId="0" borderId="4" xfId="0" applyNumberFormat="1" applyFont="1" applyFill="1" applyBorder="1" applyAlignment="1">
      <alignment horizontal="center" vertical="center" wrapText="1"/>
    </xf>
    <xf numFmtId="2" fontId="1" fillId="0" borderId="3" xfId="0" applyNumberFormat="1" applyFont="1" applyFill="1" applyBorder="1" applyAlignment="1">
      <alignment horizontal="justify" vertical="top" wrapText="1"/>
    </xf>
    <xf numFmtId="0" fontId="1" fillId="0" borderId="3" xfId="0" applyFont="1" applyFill="1" applyBorder="1" applyAlignment="1">
      <alignment horizontal="justify" vertical="top" wrapText="1"/>
    </xf>
    <xf numFmtId="1" fontId="1" fillId="0" borderId="3" xfId="0" applyNumberFormat="1" applyFont="1" applyFill="1" applyBorder="1" applyAlignment="1">
      <alignment horizontal="justify"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3" xfId="0" applyFont="1" applyFill="1" applyBorder="1" applyAlignment="1">
      <alignment horizontal="center" vertical="top" wrapText="1"/>
    </xf>
    <xf numFmtId="0" fontId="5" fillId="0" borderId="4" xfId="0" applyFont="1" applyFill="1" applyBorder="1" applyAlignment="1">
      <alignment horizontal="justify" vertical="top" wrapText="1"/>
    </xf>
    <xf numFmtId="0" fontId="1" fillId="0" borderId="4" xfId="0" applyFont="1" applyFill="1" applyBorder="1" applyAlignment="1">
      <alignment horizontal="justify" vertical="top" wrapText="1"/>
    </xf>
    <xf numFmtId="0" fontId="6" fillId="0" borderId="4" xfId="0" applyFont="1" applyFill="1" applyBorder="1" applyAlignment="1">
      <alignment vertical="top" wrapText="1"/>
    </xf>
    <xf numFmtId="4" fontId="5" fillId="0" borderId="14" xfId="0" applyNumberFormat="1" applyFont="1" applyFill="1" applyBorder="1" applyAlignment="1">
      <alignment horizontal="center" vertical="center" wrapText="1"/>
    </xf>
    <xf numFmtId="0" fontId="1" fillId="0" borderId="14" xfId="0" applyFont="1" applyFill="1" applyBorder="1" applyAlignment="1">
      <alignment vertical="top" wrapText="1"/>
    </xf>
    <xf numFmtId="4" fontId="0" fillId="0" borderId="0" xfId="0" applyNumberFormat="1" applyFont="1" applyFill="1" applyAlignment="1">
      <alignment/>
    </xf>
    <xf numFmtId="0" fontId="0" fillId="0" borderId="0" xfId="0" applyFill="1" applyAlignment="1">
      <alignment/>
    </xf>
    <xf numFmtId="4" fontId="5" fillId="0" borderId="14" xfId="18" applyNumberFormat="1" applyFont="1" applyFill="1" applyBorder="1" applyAlignment="1" applyProtection="1">
      <alignment horizontal="center" vertical="center"/>
      <protection hidden="1"/>
    </xf>
    <xf numFmtId="4" fontId="1" fillId="0" borderId="14" xfId="18" applyNumberFormat="1" applyFont="1" applyFill="1" applyBorder="1" applyAlignment="1" applyProtection="1">
      <alignment horizontal="center" vertical="center"/>
      <protection hidden="1"/>
    </xf>
    <xf numFmtId="4" fontId="1" fillId="0" borderId="2" xfId="18" applyNumberFormat="1" applyFont="1" applyFill="1" applyBorder="1" applyAlignment="1" applyProtection="1">
      <alignment horizontal="center" vertical="center"/>
      <protection hidden="1"/>
    </xf>
    <xf numFmtId="4" fontId="1" fillId="0" borderId="3" xfId="18" applyNumberFormat="1" applyFont="1" applyFill="1" applyBorder="1" applyAlignment="1" applyProtection="1">
      <alignment horizontal="center" vertical="center"/>
      <protection hidden="1"/>
    </xf>
    <xf numFmtId="0" fontId="1" fillId="0" borderId="4" xfId="0" applyFont="1" applyFill="1" applyBorder="1" applyAlignment="1">
      <alignment horizontal="left" vertical="top" wrapText="1"/>
    </xf>
    <xf numFmtId="0" fontId="1" fillId="0" borderId="0" xfId="0" applyFont="1" applyAlignment="1">
      <alignment/>
    </xf>
    <xf numFmtId="0" fontId="5" fillId="0" borderId="6" xfId="0" applyFont="1" applyBorder="1" applyAlignment="1">
      <alignment horizontal="center"/>
    </xf>
    <xf numFmtId="0" fontId="5" fillId="0" borderId="6" xfId="0" applyFont="1" applyBorder="1" applyAlignment="1">
      <alignment/>
    </xf>
    <xf numFmtId="4" fontId="1" fillId="0" borderId="7" xfId="0" applyNumberFormat="1" applyFont="1" applyFill="1" applyBorder="1" applyAlignment="1">
      <alignment horizontal="center" vertical="top" wrapText="1"/>
    </xf>
    <xf numFmtId="4" fontId="1" fillId="0" borderId="7" xfId="0" applyNumberFormat="1" applyFont="1" applyFill="1" applyBorder="1" applyAlignment="1">
      <alignment horizontal="center"/>
    </xf>
    <xf numFmtId="0" fontId="5" fillId="0" borderId="7" xfId="0" applyFont="1" applyBorder="1" applyAlignment="1">
      <alignment horizontal="center" vertical="top" wrapText="1"/>
    </xf>
    <xf numFmtId="0" fontId="5" fillId="0" borderId="7" xfId="0" applyFont="1" applyBorder="1" applyAlignment="1">
      <alignment/>
    </xf>
    <xf numFmtId="0" fontId="2" fillId="0" borderId="0" xfId="0" applyFont="1" applyAlignment="1">
      <alignment horizontal="center"/>
    </xf>
    <xf numFmtId="0" fontId="9" fillId="0" borderId="0" xfId="0" applyFont="1" applyAlignment="1">
      <alignment horizontal="center"/>
    </xf>
    <xf numFmtId="0" fontId="1" fillId="0" borderId="6" xfId="0" applyFont="1" applyBorder="1" applyAlignment="1">
      <alignment horizontal="center"/>
    </xf>
    <xf numFmtId="0" fontId="1" fillId="0" borderId="0" xfId="0" applyNumberFormat="1" applyFont="1" applyAlignment="1">
      <alignment horizontal="left" vertical="center" wrapText="1"/>
    </xf>
    <xf numFmtId="0" fontId="1" fillId="0" borderId="0" xfId="0" applyFont="1" applyAlignment="1">
      <alignment horizontal="left" wrapText="1"/>
    </xf>
    <xf numFmtId="0" fontId="1" fillId="0" borderId="0" xfId="0" applyFont="1" applyAlignment="1">
      <alignment wrapText="1"/>
    </xf>
    <xf numFmtId="0" fontId="1" fillId="0" borderId="5"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vertical="top" wrapText="1"/>
    </xf>
    <xf numFmtId="0" fontId="1" fillId="0" borderId="15" xfId="0" applyFont="1" applyFill="1" applyBorder="1" applyAlignment="1">
      <alignment vertical="top" wrapText="1"/>
    </xf>
    <xf numFmtId="0" fontId="1" fillId="0" borderId="4" xfId="0" applyFont="1" applyFill="1" applyBorder="1" applyAlignment="1">
      <alignment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2" xfId="0" applyFont="1" applyBorder="1" applyAlignment="1">
      <alignment horizontal="center" vertical="top" wrapText="1"/>
    </xf>
    <xf numFmtId="0" fontId="1" fillId="0" borderId="5" xfId="0" applyFont="1" applyBorder="1" applyAlignment="1">
      <alignment horizontal="center" wrapText="1"/>
    </xf>
    <xf numFmtId="0" fontId="1" fillId="0" borderId="15" xfId="0" applyFont="1" applyBorder="1" applyAlignment="1">
      <alignment horizontal="center" wrapText="1"/>
    </xf>
    <xf numFmtId="0" fontId="1" fillId="0" borderId="4"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2" xfId="0" applyFont="1" applyBorder="1" applyAlignment="1">
      <alignment horizontal="center" wrapText="1"/>
    </xf>
  </cellXfs>
  <cellStyles count="8">
    <cellStyle name="Normal" xfId="0"/>
    <cellStyle name="Hyperlink" xfId="15"/>
    <cellStyle name="Currency" xfId="16"/>
    <cellStyle name="Currency [0]" xfId="17"/>
    <cellStyle name="Обычный_tmp"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ub_100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94"/>
  <sheetViews>
    <sheetView zoomScale="75" zoomScaleNormal="75" workbookViewId="0" topLeftCell="A61">
      <selection activeCell="C36" sqref="C36"/>
    </sheetView>
  </sheetViews>
  <sheetFormatPr defaultColWidth="9.140625" defaultRowHeight="12.75"/>
  <cols>
    <col min="1" max="1" width="53.57421875" style="0" customWidth="1"/>
    <col min="2" max="2" width="24.140625" style="0" customWidth="1"/>
    <col min="3" max="3" width="34.140625" style="0" customWidth="1"/>
  </cols>
  <sheetData>
    <row r="1" spans="1:3" ht="15.75">
      <c r="A1" s="1"/>
      <c r="B1" s="30"/>
      <c r="C1" s="1" t="s">
        <v>0</v>
      </c>
    </row>
    <row r="2" spans="1:3" ht="15">
      <c r="A2" s="31"/>
      <c r="B2" s="30"/>
      <c r="C2" s="31" t="s">
        <v>1</v>
      </c>
    </row>
    <row r="3" spans="1:3" ht="15.75">
      <c r="A3" s="1"/>
      <c r="B3" s="30"/>
      <c r="C3" s="1" t="s">
        <v>2</v>
      </c>
    </row>
    <row r="4" spans="1:3" ht="15.75">
      <c r="A4" s="1"/>
      <c r="B4" s="30"/>
      <c r="C4" s="1" t="s">
        <v>3</v>
      </c>
    </row>
    <row r="5" spans="1:3" ht="15.75">
      <c r="A5" s="1"/>
      <c r="B5" s="30"/>
      <c r="C5" s="1" t="s">
        <v>4</v>
      </c>
    </row>
    <row r="6" spans="1:3" ht="15">
      <c r="A6" s="2"/>
      <c r="B6" s="30"/>
      <c r="C6" s="2"/>
    </row>
    <row r="7" spans="1:3" ht="15">
      <c r="A7" s="32"/>
      <c r="B7" s="30"/>
      <c r="C7" s="32" t="s">
        <v>5</v>
      </c>
    </row>
    <row r="8" spans="1:3" ht="15">
      <c r="A8" s="32"/>
      <c r="B8" s="30"/>
      <c r="C8" s="32" t="s">
        <v>6</v>
      </c>
    </row>
    <row r="9" spans="1:3" ht="15">
      <c r="A9" s="32"/>
      <c r="B9" s="30"/>
      <c r="C9" s="33" t="s">
        <v>169</v>
      </c>
    </row>
    <row r="10" spans="1:3" ht="15">
      <c r="A10" s="32"/>
      <c r="B10" s="30"/>
      <c r="C10" s="32" t="s">
        <v>7</v>
      </c>
    </row>
    <row r="11" spans="1:3" ht="15">
      <c r="A11" s="32"/>
      <c r="B11" s="30"/>
      <c r="C11" s="32" t="s">
        <v>8</v>
      </c>
    </row>
    <row r="12" spans="1:3" ht="15">
      <c r="A12" s="32"/>
      <c r="B12" s="30"/>
      <c r="C12" s="32" t="s">
        <v>178</v>
      </c>
    </row>
    <row r="13" spans="1:3" ht="15">
      <c r="A13" s="32"/>
      <c r="B13" s="30"/>
      <c r="C13" s="32" t="s">
        <v>170</v>
      </c>
    </row>
    <row r="14" spans="1:3" ht="15">
      <c r="A14" s="32"/>
      <c r="B14" s="30"/>
      <c r="C14" s="32" t="s">
        <v>9</v>
      </c>
    </row>
    <row r="15" spans="1:3" ht="15.75" thickBot="1">
      <c r="A15" s="2"/>
      <c r="B15" s="30"/>
      <c r="C15" s="30"/>
    </row>
    <row r="16" spans="1:3" ht="15.75" thickBot="1">
      <c r="A16" s="3"/>
      <c r="B16" s="4" t="s">
        <v>10</v>
      </c>
      <c r="C16" s="9">
        <v>6902019160</v>
      </c>
    </row>
    <row r="17" spans="1:3" ht="15.75" thickBot="1">
      <c r="A17" s="3"/>
      <c r="B17" s="5" t="s">
        <v>11</v>
      </c>
      <c r="C17" s="11">
        <v>695201001</v>
      </c>
    </row>
    <row r="18" spans="1:3" ht="15.75" thickBot="1">
      <c r="A18" s="3"/>
      <c r="B18" s="5" t="s">
        <v>12</v>
      </c>
      <c r="C18" s="11">
        <v>50360117</v>
      </c>
    </row>
    <row r="19" spans="1:3" ht="15.75" thickBot="1">
      <c r="A19" s="3"/>
      <c r="B19" s="5" t="s">
        <v>13</v>
      </c>
      <c r="C19" s="11" t="s">
        <v>14</v>
      </c>
    </row>
    <row r="20" spans="1:3" ht="15">
      <c r="A20" s="2"/>
      <c r="B20" s="30"/>
      <c r="C20" s="30"/>
    </row>
    <row r="21" spans="1:3" ht="15">
      <c r="A21" s="2"/>
      <c r="B21" s="30"/>
      <c r="C21" s="30"/>
    </row>
    <row r="22" spans="1:3" ht="15">
      <c r="A22" s="2"/>
      <c r="B22" s="30"/>
      <c r="C22" s="30"/>
    </row>
    <row r="23" spans="1:3" ht="15">
      <c r="A23" s="2"/>
      <c r="B23" s="30"/>
      <c r="C23" s="30"/>
    </row>
    <row r="24" spans="1:3" ht="15">
      <c r="A24" s="2"/>
      <c r="B24" s="30"/>
      <c r="C24" s="30"/>
    </row>
    <row r="25" spans="1:3" ht="15">
      <c r="A25" s="2"/>
      <c r="B25" s="30"/>
      <c r="C25" s="30"/>
    </row>
    <row r="26" spans="1:3" ht="15">
      <c r="A26" s="2"/>
      <c r="B26" s="30"/>
      <c r="C26" s="30"/>
    </row>
    <row r="27" spans="1:3" ht="15">
      <c r="A27" s="2"/>
      <c r="B27" s="30"/>
      <c r="C27" s="30"/>
    </row>
    <row r="28" spans="1:3" ht="15">
      <c r="A28" s="2"/>
      <c r="B28" s="30"/>
      <c r="C28" s="30"/>
    </row>
    <row r="29" spans="1:3" ht="15">
      <c r="A29" s="2"/>
      <c r="B29" s="30"/>
      <c r="C29" s="30"/>
    </row>
    <row r="30" spans="1:3" ht="15">
      <c r="A30" s="2"/>
      <c r="B30" s="30"/>
      <c r="C30" s="30"/>
    </row>
    <row r="31" spans="1:3" ht="15">
      <c r="A31" s="2"/>
      <c r="B31" s="30"/>
      <c r="C31" s="30"/>
    </row>
    <row r="32" spans="1:3" ht="15.75">
      <c r="A32" s="70" t="s">
        <v>15</v>
      </c>
      <c r="B32" s="63"/>
      <c r="C32" s="63"/>
    </row>
    <row r="33" spans="1:3" ht="15.75">
      <c r="A33" s="70" t="s">
        <v>184</v>
      </c>
      <c r="B33" s="63"/>
      <c r="C33" s="63"/>
    </row>
    <row r="34" spans="1:3" ht="15.75">
      <c r="A34" s="7"/>
      <c r="B34" s="34"/>
      <c r="C34" s="34"/>
    </row>
    <row r="35" spans="1:3" ht="15.75">
      <c r="A35" s="7"/>
      <c r="B35" s="34"/>
      <c r="C35" s="34"/>
    </row>
    <row r="36" spans="1:3" ht="15.75">
      <c r="A36" s="7"/>
      <c r="B36" s="34"/>
      <c r="C36" s="34"/>
    </row>
    <row r="37" spans="1:3" ht="15.75">
      <c r="A37" s="7"/>
      <c r="B37" s="34"/>
      <c r="C37" s="34"/>
    </row>
    <row r="38" spans="1:3" ht="15.75">
      <c r="A38" s="7"/>
      <c r="B38" s="34"/>
      <c r="C38" s="34"/>
    </row>
    <row r="39" spans="1:3" ht="15.75">
      <c r="A39" s="7"/>
      <c r="B39" s="34"/>
      <c r="C39" s="34"/>
    </row>
    <row r="40" spans="1:3" ht="15">
      <c r="A40" s="71" t="s">
        <v>172</v>
      </c>
      <c r="B40" s="63"/>
      <c r="C40" s="63"/>
    </row>
    <row r="41" spans="1:3" ht="15">
      <c r="A41" s="30" t="s">
        <v>16</v>
      </c>
      <c r="B41" s="30"/>
      <c r="C41" s="30"/>
    </row>
    <row r="42" spans="1:3" ht="15">
      <c r="A42" s="72" t="s">
        <v>171</v>
      </c>
      <c r="B42" s="72"/>
      <c r="C42" s="72"/>
    </row>
    <row r="43" spans="1:3" ht="15">
      <c r="A43" s="30" t="s">
        <v>17</v>
      </c>
      <c r="B43" s="30"/>
      <c r="C43" s="30"/>
    </row>
    <row r="44" spans="1:3" ht="15">
      <c r="A44" s="30" t="s">
        <v>174</v>
      </c>
      <c r="B44" s="30"/>
      <c r="C44" s="30"/>
    </row>
    <row r="45" spans="1:3" ht="15">
      <c r="A45" s="72" t="s">
        <v>173</v>
      </c>
      <c r="B45" s="72"/>
      <c r="C45" s="72"/>
    </row>
    <row r="46" spans="1:3" ht="15">
      <c r="A46" s="30" t="s">
        <v>18</v>
      </c>
      <c r="B46" s="30"/>
      <c r="C46" s="30"/>
    </row>
    <row r="47" spans="1:3" ht="195" customHeight="1">
      <c r="A47" s="73" t="s">
        <v>176</v>
      </c>
      <c r="B47" s="73"/>
      <c r="C47" s="73"/>
    </row>
    <row r="48" spans="1:3" ht="15">
      <c r="A48" s="30" t="s">
        <v>19</v>
      </c>
      <c r="B48" s="30"/>
      <c r="C48" s="30"/>
    </row>
    <row r="49" spans="1:3" ht="363.75" customHeight="1">
      <c r="A49" s="74" t="s">
        <v>175</v>
      </c>
      <c r="B49" s="75"/>
      <c r="C49" s="75"/>
    </row>
    <row r="50" spans="1:3" ht="15">
      <c r="A50" s="30" t="s">
        <v>20</v>
      </c>
      <c r="B50" s="30"/>
      <c r="C50" s="30"/>
    </row>
    <row r="51" spans="1:3" ht="15">
      <c r="A51" s="30" t="s">
        <v>21</v>
      </c>
      <c r="B51" s="30"/>
      <c r="C51" s="30"/>
    </row>
    <row r="52" spans="1:3" ht="15">
      <c r="A52" s="30" t="s">
        <v>22</v>
      </c>
      <c r="B52" s="30"/>
      <c r="C52" s="30"/>
    </row>
    <row r="53" spans="1:3" ht="15">
      <c r="A53" s="35" t="s">
        <v>186</v>
      </c>
      <c r="B53" s="30"/>
      <c r="C53" s="30"/>
    </row>
    <row r="54" spans="1:3" ht="15">
      <c r="A54" s="35" t="s">
        <v>187</v>
      </c>
      <c r="B54" s="30"/>
      <c r="C54" s="30"/>
    </row>
    <row r="55" spans="1:3" ht="15">
      <c r="A55" s="35" t="s">
        <v>188</v>
      </c>
      <c r="B55" s="30"/>
      <c r="C55" s="30"/>
    </row>
    <row r="56" spans="1:3" ht="15">
      <c r="A56" s="35" t="s">
        <v>185</v>
      </c>
      <c r="B56" s="30"/>
      <c r="C56" s="30"/>
    </row>
    <row r="57" spans="1:3" ht="15">
      <c r="A57" s="35" t="s">
        <v>189</v>
      </c>
      <c r="B57" s="30"/>
      <c r="C57" s="30"/>
    </row>
    <row r="58" spans="1:3" ht="15">
      <c r="A58" s="35" t="s">
        <v>191</v>
      </c>
      <c r="B58" s="30"/>
      <c r="C58" s="30"/>
    </row>
    <row r="59" spans="1:3" ht="15">
      <c r="A59" s="35" t="s">
        <v>190</v>
      </c>
      <c r="B59" s="30"/>
      <c r="C59" s="30"/>
    </row>
    <row r="60" spans="1:3" ht="63.75" customHeight="1">
      <c r="A60" s="74" t="s">
        <v>177</v>
      </c>
      <c r="B60" s="63"/>
      <c r="C60" s="63"/>
    </row>
    <row r="61" spans="1:3" ht="15">
      <c r="A61" s="63" t="s">
        <v>23</v>
      </c>
      <c r="B61" s="63"/>
      <c r="C61" s="63"/>
    </row>
    <row r="62" spans="1:3" ht="15">
      <c r="A62" s="63" t="s">
        <v>24</v>
      </c>
      <c r="B62" s="63"/>
      <c r="C62" s="63"/>
    </row>
    <row r="63" spans="1:3" ht="24.75" customHeight="1">
      <c r="A63" s="64" t="s">
        <v>183</v>
      </c>
      <c r="B63" s="64"/>
      <c r="C63" s="65"/>
    </row>
    <row r="64" spans="1:3" ht="15.75">
      <c r="A64" s="29" t="s">
        <v>25</v>
      </c>
      <c r="B64" s="68" t="s">
        <v>26</v>
      </c>
      <c r="C64" s="69"/>
    </row>
    <row r="65" spans="1:3" ht="15">
      <c r="A65" s="28" t="s">
        <v>27</v>
      </c>
      <c r="B65" s="66">
        <v>40568986.39</v>
      </c>
      <c r="C65" s="67"/>
    </row>
    <row r="66" spans="1:3" ht="15">
      <c r="A66" s="28" t="s">
        <v>28</v>
      </c>
      <c r="B66" s="66"/>
      <c r="C66" s="67"/>
    </row>
    <row r="67" spans="1:3" ht="15">
      <c r="A67" s="28" t="s">
        <v>29</v>
      </c>
      <c r="B67" s="66">
        <v>20787563</v>
      </c>
      <c r="C67" s="67"/>
    </row>
    <row r="68" spans="1:3" ht="15">
      <c r="A68" s="28" t="s">
        <v>30</v>
      </c>
      <c r="B68" s="66">
        <v>9009928.77</v>
      </c>
      <c r="C68" s="67"/>
    </row>
    <row r="69" spans="1:3" ht="20.25" customHeight="1">
      <c r="A69" s="28" t="s">
        <v>31</v>
      </c>
      <c r="B69" s="66">
        <v>4230357.62</v>
      </c>
      <c r="C69" s="67"/>
    </row>
    <row r="70" spans="1:3" ht="15">
      <c r="A70" s="28" t="s">
        <v>30</v>
      </c>
      <c r="B70" s="66">
        <v>1328129.19</v>
      </c>
      <c r="C70" s="67"/>
    </row>
    <row r="71" spans="1:3" ht="15">
      <c r="A71" s="28" t="s">
        <v>32</v>
      </c>
      <c r="B71" s="66">
        <f>2693985.16+B72</f>
        <v>3043339.98</v>
      </c>
      <c r="C71" s="67"/>
    </row>
    <row r="72" spans="1:3" ht="15">
      <c r="A72" s="28" t="s">
        <v>33</v>
      </c>
      <c r="B72" s="66">
        <v>349354.82</v>
      </c>
      <c r="C72" s="67"/>
    </row>
    <row r="73" spans="1:3" ht="21.75" customHeight="1">
      <c r="A73" s="28" t="s">
        <v>34</v>
      </c>
      <c r="B73" s="66"/>
      <c r="C73" s="67"/>
    </row>
    <row r="74" spans="1:3" ht="15">
      <c r="A74" s="28" t="s">
        <v>35</v>
      </c>
      <c r="B74" s="66">
        <v>338011.11</v>
      </c>
      <c r="C74" s="67"/>
    </row>
    <row r="75" spans="1:3" ht="30">
      <c r="A75" s="28" t="s">
        <v>36</v>
      </c>
      <c r="B75" s="66"/>
      <c r="C75" s="67"/>
    </row>
    <row r="76" spans="1:3" ht="15">
      <c r="A76" s="2"/>
      <c r="B76" s="30"/>
      <c r="C76" s="30"/>
    </row>
    <row r="77" spans="1:3" ht="15">
      <c r="A77" s="30"/>
      <c r="B77" s="30"/>
      <c r="C77" s="30"/>
    </row>
    <row r="78" spans="1:3" ht="15">
      <c r="A78" s="30"/>
      <c r="B78" s="30"/>
      <c r="C78" s="30"/>
    </row>
    <row r="79" spans="1:3" ht="15">
      <c r="A79" s="30"/>
      <c r="B79" s="30"/>
      <c r="C79" s="30"/>
    </row>
    <row r="80" spans="1:3" ht="15">
      <c r="A80" s="30"/>
      <c r="B80" s="30"/>
      <c r="C80" s="30"/>
    </row>
    <row r="81" spans="1:3" ht="15">
      <c r="A81" s="30"/>
      <c r="B81" s="30"/>
      <c r="C81" s="30"/>
    </row>
    <row r="82" spans="1:3" ht="15">
      <c r="A82" s="30"/>
      <c r="B82" s="30"/>
      <c r="C82" s="30"/>
    </row>
    <row r="83" spans="1:3" ht="15">
      <c r="A83" s="30"/>
      <c r="B83" s="30"/>
      <c r="C83" s="30"/>
    </row>
    <row r="84" spans="1:3" ht="15">
      <c r="A84" s="30"/>
      <c r="B84" s="30"/>
      <c r="C84" s="30"/>
    </row>
    <row r="85" spans="1:3" ht="15">
      <c r="A85" s="30"/>
      <c r="B85" s="30"/>
      <c r="C85" s="30"/>
    </row>
    <row r="86" spans="1:3" ht="15">
      <c r="A86" s="30"/>
      <c r="B86" s="30"/>
      <c r="C86" s="30"/>
    </row>
    <row r="87" spans="1:3" ht="15">
      <c r="A87" s="30"/>
      <c r="B87" s="30"/>
      <c r="C87" s="30"/>
    </row>
    <row r="88" spans="1:3" ht="15">
      <c r="A88" s="30"/>
      <c r="B88" s="30"/>
      <c r="C88" s="30"/>
    </row>
    <row r="89" spans="1:3" ht="15">
      <c r="A89" s="30"/>
      <c r="B89" s="30"/>
      <c r="C89" s="30"/>
    </row>
    <row r="90" spans="1:3" ht="15">
      <c r="A90" s="30"/>
      <c r="B90" s="30"/>
      <c r="C90" s="30"/>
    </row>
    <row r="91" spans="1:3" ht="15">
      <c r="A91" s="30"/>
      <c r="B91" s="30"/>
      <c r="C91" s="30"/>
    </row>
    <row r="92" spans="1:3" ht="15">
      <c r="A92" s="30"/>
      <c r="B92" s="30"/>
      <c r="C92" s="30"/>
    </row>
    <row r="93" spans="1:3" ht="15">
      <c r="A93" s="30"/>
      <c r="B93" s="30"/>
      <c r="C93" s="30"/>
    </row>
    <row r="94" spans="1:3" ht="15">
      <c r="A94" s="30"/>
      <c r="B94" s="30"/>
      <c r="C94" s="30"/>
    </row>
    <row r="95" spans="1:3" ht="15">
      <c r="A95" s="30"/>
      <c r="B95" s="30"/>
      <c r="C95" s="30"/>
    </row>
    <row r="96" spans="1:3" ht="15">
      <c r="A96" s="30"/>
      <c r="B96" s="30"/>
      <c r="C96" s="30"/>
    </row>
    <row r="97" spans="1:3" ht="15">
      <c r="A97" s="30"/>
      <c r="B97" s="30"/>
      <c r="C97" s="30"/>
    </row>
    <row r="98" spans="1:3" ht="15">
      <c r="A98" s="30"/>
      <c r="B98" s="30"/>
      <c r="C98" s="30"/>
    </row>
    <row r="99" spans="1:3" ht="15">
      <c r="A99" s="30"/>
      <c r="B99" s="30"/>
      <c r="C99" s="30"/>
    </row>
    <row r="100" spans="1:3" ht="15">
      <c r="A100" s="30"/>
      <c r="B100" s="30"/>
      <c r="C100" s="30"/>
    </row>
    <row r="101" spans="1:3" ht="15">
      <c r="A101" s="30"/>
      <c r="B101" s="30"/>
      <c r="C101" s="30"/>
    </row>
    <row r="102" spans="1:3" ht="15">
      <c r="A102" s="30"/>
      <c r="B102" s="30"/>
      <c r="C102" s="30"/>
    </row>
    <row r="103" spans="1:3" ht="15">
      <c r="A103" s="30"/>
      <c r="B103" s="30"/>
      <c r="C103" s="30"/>
    </row>
    <row r="104" spans="1:3" ht="15">
      <c r="A104" s="30"/>
      <c r="B104" s="30"/>
      <c r="C104" s="30"/>
    </row>
    <row r="105" spans="1:3" ht="15">
      <c r="A105" s="30"/>
      <c r="B105" s="30"/>
      <c r="C105" s="30"/>
    </row>
    <row r="106" spans="1:3" ht="15">
      <c r="A106" s="30"/>
      <c r="B106" s="30"/>
      <c r="C106" s="30"/>
    </row>
    <row r="107" spans="1:3" ht="15">
      <c r="A107" s="30"/>
      <c r="B107" s="30"/>
      <c r="C107" s="30"/>
    </row>
    <row r="108" spans="1:3" ht="15">
      <c r="A108" s="30"/>
      <c r="B108" s="30"/>
      <c r="C108" s="30"/>
    </row>
    <row r="109" spans="1:3" ht="15">
      <c r="A109" s="30"/>
      <c r="B109" s="30"/>
      <c r="C109" s="30"/>
    </row>
    <row r="110" spans="1:3" ht="15">
      <c r="A110" s="30"/>
      <c r="B110" s="30"/>
      <c r="C110" s="30"/>
    </row>
    <row r="111" spans="1:3" ht="15">
      <c r="A111" s="30"/>
      <c r="B111" s="30"/>
      <c r="C111" s="30"/>
    </row>
    <row r="112" spans="1:3" ht="15">
      <c r="A112" s="30"/>
      <c r="B112" s="30"/>
      <c r="C112" s="30"/>
    </row>
    <row r="113" spans="1:3" ht="15">
      <c r="A113" s="30"/>
      <c r="B113" s="30"/>
      <c r="C113" s="30"/>
    </row>
    <row r="114" spans="1:3" ht="15">
      <c r="A114" s="30"/>
      <c r="B114" s="30"/>
      <c r="C114" s="30"/>
    </row>
    <row r="115" spans="1:3" ht="15">
      <c r="A115" s="30"/>
      <c r="B115" s="30"/>
      <c r="C115" s="30"/>
    </row>
    <row r="116" spans="1:3" ht="15">
      <c r="A116" s="30"/>
      <c r="B116" s="30"/>
      <c r="C116" s="30"/>
    </row>
    <row r="117" spans="1:3" ht="15">
      <c r="A117" s="30"/>
      <c r="B117" s="30"/>
      <c r="C117" s="30"/>
    </row>
    <row r="118" spans="1:3" ht="15">
      <c r="A118" s="30"/>
      <c r="B118" s="30"/>
      <c r="C118" s="30"/>
    </row>
    <row r="119" spans="1:3" ht="15">
      <c r="A119" s="30"/>
      <c r="B119" s="30"/>
      <c r="C119" s="30"/>
    </row>
    <row r="120" spans="1:3" ht="15">
      <c r="A120" s="30"/>
      <c r="B120" s="30"/>
      <c r="C120" s="30"/>
    </row>
    <row r="121" spans="1:3" ht="15">
      <c r="A121" s="30"/>
      <c r="B121" s="30"/>
      <c r="C121" s="30"/>
    </row>
    <row r="122" spans="1:3" ht="15">
      <c r="A122" s="30"/>
      <c r="B122" s="30"/>
      <c r="C122" s="30"/>
    </row>
    <row r="123" spans="1:3" ht="15">
      <c r="A123" s="30"/>
      <c r="B123" s="30"/>
      <c r="C123" s="30"/>
    </row>
    <row r="124" spans="1:3" ht="15">
      <c r="A124" s="30"/>
      <c r="B124" s="30"/>
      <c r="C124" s="30"/>
    </row>
    <row r="125" spans="1:3" ht="15">
      <c r="A125" s="30"/>
      <c r="B125" s="30"/>
      <c r="C125" s="30"/>
    </row>
    <row r="126" spans="1:3" ht="15">
      <c r="A126" s="30"/>
      <c r="B126" s="30"/>
      <c r="C126" s="30"/>
    </row>
    <row r="127" spans="1:3" ht="15">
      <c r="A127" s="30"/>
      <c r="B127" s="30"/>
      <c r="C127" s="30"/>
    </row>
    <row r="128" spans="1:3" ht="15">
      <c r="A128" s="30"/>
      <c r="B128" s="30"/>
      <c r="C128" s="30"/>
    </row>
    <row r="129" spans="1:3" ht="15">
      <c r="A129" s="30"/>
      <c r="B129" s="30"/>
      <c r="C129" s="30"/>
    </row>
    <row r="130" spans="1:3" ht="15">
      <c r="A130" s="30"/>
      <c r="B130" s="30"/>
      <c r="C130" s="30"/>
    </row>
    <row r="131" spans="1:3" ht="15">
      <c r="A131" s="30"/>
      <c r="B131" s="30"/>
      <c r="C131" s="30"/>
    </row>
    <row r="132" spans="1:3" ht="15">
      <c r="A132" s="30"/>
      <c r="B132" s="30"/>
      <c r="C132" s="30"/>
    </row>
    <row r="133" spans="1:3" ht="15">
      <c r="A133" s="30"/>
      <c r="B133" s="30"/>
      <c r="C133" s="30"/>
    </row>
    <row r="134" spans="1:3" ht="15">
      <c r="A134" s="30"/>
      <c r="B134" s="30"/>
      <c r="C134" s="30"/>
    </row>
    <row r="135" spans="1:3" ht="15">
      <c r="A135" s="30"/>
      <c r="B135" s="30"/>
      <c r="C135" s="30"/>
    </row>
    <row r="136" spans="1:3" ht="15">
      <c r="A136" s="30"/>
      <c r="B136" s="30"/>
      <c r="C136" s="30"/>
    </row>
    <row r="137" spans="1:3" ht="15">
      <c r="A137" s="30"/>
      <c r="B137" s="30"/>
      <c r="C137" s="30"/>
    </row>
    <row r="138" spans="1:3" ht="15">
      <c r="A138" s="30"/>
      <c r="B138" s="30"/>
      <c r="C138" s="30"/>
    </row>
    <row r="139" spans="1:3" ht="15">
      <c r="A139" s="30"/>
      <c r="B139" s="30"/>
      <c r="C139" s="30"/>
    </row>
    <row r="140" spans="1:3" ht="15">
      <c r="A140" s="30"/>
      <c r="B140" s="30"/>
      <c r="C140" s="30"/>
    </row>
    <row r="141" spans="1:3" ht="15">
      <c r="A141" s="30"/>
      <c r="B141" s="30"/>
      <c r="C141" s="30"/>
    </row>
    <row r="142" spans="1:3" ht="15">
      <c r="A142" s="30"/>
      <c r="B142" s="30"/>
      <c r="C142" s="30"/>
    </row>
    <row r="143" spans="1:3" ht="15">
      <c r="A143" s="30"/>
      <c r="B143" s="30"/>
      <c r="C143" s="30"/>
    </row>
    <row r="144" spans="1:3" ht="15">
      <c r="A144" s="30"/>
      <c r="B144" s="30"/>
      <c r="C144" s="30"/>
    </row>
    <row r="145" spans="1:3" ht="15">
      <c r="A145" s="30"/>
      <c r="B145" s="30"/>
      <c r="C145" s="30"/>
    </row>
    <row r="146" spans="1:3" ht="15">
      <c r="A146" s="30"/>
      <c r="B146" s="30"/>
      <c r="C146" s="30"/>
    </row>
    <row r="147" spans="1:3" ht="15">
      <c r="A147" s="30"/>
      <c r="B147" s="30"/>
      <c r="C147" s="30"/>
    </row>
    <row r="148" spans="1:3" ht="15">
      <c r="A148" s="30"/>
      <c r="B148" s="30"/>
      <c r="C148" s="30"/>
    </row>
    <row r="149" spans="1:3" ht="15">
      <c r="A149" s="30"/>
      <c r="B149" s="30"/>
      <c r="C149" s="30"/>
    </row>
    <row r="150" spans="1:3" ht="15">
      <c r="A150" s="30"/>
      <c r="B150" s="30"/>
      <c r="C150" s="30"/>
    </row>
    <row r="151" spans="1:3" ht="15">
      <c r="A151" s="30"/>
      <c r="B151" s="30"/>
      <c r="C151" s="30"/>
    </row>
    <row r="152" spans="1:3" ht="15">
      <c r="A152" s="30"/>
      <c r="B152" s="30"/>
      <c r="C152" s="30"/>
    </row>
    <row r="153" spans="1:3" ht="15">
      <c r="A153" s="30"/>
      <c r="B153" s="30"/>
      <c r="C153" s="30"/>
    </row>
    <row r="154" spans="1:3" ht="15">
      <c r="A154" s="30"/>
      <c r="B154" s="30"/>
      <c r="C154" s="30"/>
    </row>
    <row r="155" spans="1:3" ht="15">
      <c r="A155" s="30"/>
      <c r="B155" s="30"/>
      <c r="C155" s="30"/>
    </row>
    <row r="156" spans="1:3" ht="15">
      <c r="A156" s="30"/>
      <c r="B156" s="30"/>
      <c r="C156" s="30"/>
    </row>
    <row r="157" spans="1:3" ht="15">
      <c r="A157" s="30"/>
      <c r="B157" s="30"/>
      <c r="C157" s="30"/>
    </row>
    <row r="158" spans="1:3" ht="15">
      <c r="A158" s="30"/>
      <c r="B158" s="30"/>
      <c r="C158" s="30"/>
    </row>
    <row r="159" spans="1:3" ht="15">
      <c r="A159" s="30"/>
      <c r="B159" s="30"/>
      <c r="C159" s="30"/>
    </row>
    <row r="160" spans="1:3" ht="15">
      <c r="A160" s="30"/>
      <c r="B160" s="30"/>
      <c r="C160" s="30"/>
    </row>
    <row r="161" spans="1:3" ht="15">
      <c r="A161" s="30"/>
      <c r="B161" s="30"/>
      <c r="C161" s="30"/>
    </row>
    <row r="162" spans="1:3" ht="15">
      <c r="A162" s="30"/>
      <c r="B162" s="30"/>
      <c r="C162" s="30"/>
    </row>
    <row r="163" spans="1:3" ht="15">
      <c r="A163" s="30"/>
      <c r="B163" s="30"/>
      <c r="C163" s="30"/>
    </row>
    <row r="164" spans="1:3" ht="15">
      <c r="A164" s="30"/>
      <c r="B164" s="30"/>
      <c r="C164" s="30"/>
    </row>
    <row r="165" spans="1:3" ht="15">
      <c r="A165" s="30"/>
      <c r="B165" s="30"/>
      <c r="C165" s="30"/>
    </row>
    <row r="166" spans="1:3" ht="15">
      <c r="A166" s="30"/>
      <c r="B166" s="30"/>
      <c r="C166" s="30"/>
    </row>
    <row r="167" spans="1:3" ht="15">
      <c r="A167" s="30"/>
      <c r="B167" s="30"/>
      <c r="C167" s="30"/>
    </row>
    <row r="168" spans="1:3" ht="15">
      <c r="A168" s="30"/>
      <c r="B168" s="30"/>
      <c r="C168" s="30"/>
    </row>
    <row r="169" spans="1:3" ht="15">
      <c r="A169" s="30"/>
      <c r="B169" s="30"/>
      <c r="C169" s="30"/>
    </row>
    <row r="170" spans="1:3" ht="15">
      <c r="A170" s="30"/>
      <c r="B170" s="30"/>
      <c r="C170" s="30"/>
    </row>
    <row r="171" spans="1:3" ht="15">
      <c r="A171" s="30"/>
      <c r="B171" s="30"/>
      <c r="C171" s="30"/>
    </row>
    <row r="172" spans="1:3" ht="15">
      <c r="A172" s="30"/>
      <c r="B172" s="30"/>
      <c r="C172" s="30"/>
    </row>
    <row r="173" spans="1:3" ht="15">
      <c r="A173" s="30"/>
      <c r="B173" s="30"/>
      <c r="C173" s="30"/>
    </row>
    <row r="174" spans="1:3" ht="15">
      <c r="A174" s="30"/>
      <c r="B174" s="30"/>
      <c r="C174" s="30"/>
    </row>
    <row r="175" spans="1:3" ht="15">
      <c r="A175" s="30"/>
      <c r="B175" s="30"/>
      <c r="C175" s="30"/>
    </row>
    <row r="176" spans="1:3" ht="15">
      <c r="A176" s="30"/>
      <c r="B176" s="30"/>
      <c r="C176" s="30"/>
    </row>
    <row r="177" spans="1:3" ht="15">
      <c r="A177" s="30"/>
      <c r="B177" s="30"/>
      <c r="C177" s="30"/>
    </row>
    <row r="178" spans="1:3" ht="15">
      <c r="A178" s="30"/>
      <c r="B178" s="30"/>
      <c r="C178" s="30"/>
    </row>
    <row r="179" spans="1:3" ht="15">
      <c r="A179" s="30"/>
      <c r="B179" s="30"/>
      <c r="C179" s="30"/>
    </row>
    <row r="180" spans="1:3" ht="15">
      <c r="A180" s="30"/>
      <c r="B180" s="30"/>
      <c r="C180" s="30"/>
    </row>
    <row r="181" spans="1:3" ht="15">
      <c r="A181" s="30"/>
      <c r="B181" s="30"/>
      <c r="C181" s="30"/>
    </row>
    <row r="182" spans="1:3" ht="15">
      <c r="A182" s="30"/>
      <c r="B182" s="30"/>
      <c r="C182" s="30"/>
    </row>
    <row r="183" spans="1:3" ht="15">
      <c r="A183" s="30"/>
      <c r="B183" s="30"/>
      <c r="C183" s="30"/>
    </row>
    <row r="184" spans="1:3" ht="15">
      <c r="A184" s="30"/>
      <c r="B184" s="30"/>
      <c r="C184" s="30"/>
    </row>
    <row r="185" spans="1:3" ht="15">
      <c r="A185" s="30"/>
      <c r="B185" s="30"/>
      <c r="C185" s="30"/>
    </row>
    <row r="186" spans="1:3" ht="15">
      <c r="A186" s="30"/>
      <c r="B186" s="30"/>
      <c r="C186" s="30"/>
    </row>
    <row r="187" spans="1:3" ht="15">
      <c r="A187" s="30"/>
      <c r="B187" s="30"/>
      <c r="C187" s="30"/>
    </row>
    <row r="188" spans="1:3" ht="15">
      <c r="A188" s="30"/>
      <c r="B188" s="30"/>
      <c r="C188" s="30"/>
    </row>
    <row r="189" spans="1:3" ht="15">
      <c r="A189" s="30"/>
      <c r="B189" s="30"/>
      <c r="C189" s="30"/>
    </row>
    <row r="190" spans="1:3" ht="15">
      <c r="A190" s="30"/>
      <c r="B190" s="30"/>
      <c r="C190" s="30"/>
    </row>
    <row r="191" spans="1:3" ht="15">
      <c r="A191" s="30"/>
      <c r="B191" s="30"/>
      <c r="C191" s="30"/>
    </row>
    <row r="192" spans="1:3" ht="15">
      <c r="A192" s="30"/>
      <c r="B192" s="30"/>
      <c r="C192" s="30"/>
    </row>
    <row r="193" spans="1:3" ht="15">
      <c r="A193" s="30"/>
      <c r="B193" s="30"/>
      <c r="C193" s="30"/>
    </row>
    <row r="194" spans="1:3" ht="15">
      <c r="A194" s="30"/>
      <c r="B194" s="30"/>
      <c r="C194" s="30"/>
    </row>
  </sheetData>
  <mergeCells count="23">
    <mergeCell ref="A61:C61"/>
    <mergeCell ref="A45:C45"/>
    <mergeCell ref="A47:C47"/>
    <mergeCell ref="A49:C49"/>
    <mergeCell ref="A60:C60"/>
    <mergeCell ref="A32:C32"/>
    <mergeCell ref="A33:C33"/>
    <mergeCell ref="A40:C40"/>
    <mergeCell ref="A42:C42"/>
    <mergeCell ref="B74:C74"/>
    <mergeCell ref="B75:C75"/>
    <mergeCell ref="B68:C68"/>
    <mergeCell ref="B69:C69"/>
    <mergeCell ref="B70:C70"/>
    <mergeCell ref="B71:C71"/>
    <mergeCell ref="A62:C62"/>
    <mergeCell ref="A63:C63"/>
    <mergeCell ref="B72:C72"/>
    <mergeCell ref="B73:C73"/>
    <mergeCell ref="B64:C64"/>
    <mergeCell ref="B65:C65"/>
    <mergeCell ref="B66:C66"/>
    <mergeCell ref="B67:C67"/>
  </mergeCells>
  <hyperlinks>
    <hyperlink ref="C2" r:id="rId1" display="sub_1000"/>
  </hyperlinks>
  <printOptions/>
  <pageMargins left="0.7874015748031497" right="0.3937007874015748" top="0.3937007874015748" bottom="0.3937007874015748" header="0.5118110236220472" footer="0.5118110236220472"/>
  <pageSetup fitToHeight="2" fitToWidth="1" horizontalDpi="600" verticalDpi="600" orientation="portrait" paperSize="9" scale="82" r:id="rId2"/>
</worksheet>
</file>

<file path=xl/worksheets/sheet2.xml><?xml version="1.0" encoding="utf-8"?>
<worksheet xmlns="http://schemas.openxmlformats.org/spreadsheetml/2006/main" xmlns:r="http://schemas.openxmlformats.org/officeDocument/2006/relationships">
  <sheetPr>
    <pageSetUpPr fitToPage="1"/>
  </sheetPr>
  <dimension ref="A1:S580"/>
  <sheetViews>
    <sheetView tabSelected="1" zoomScale="75" zoomScaleNormal="75" workbookViewId="0" topLeftCell="A46">
      <selection activeCell="F67" sqref="F67"/>
    </sheetView>
  </sheetViews>
  <sheetFormatPr defaultColWidth="9.140625" defaultRowHeight="12.75"/>
  <cols>
    <col min="1" max="1" width="56.28125" style="0" customWidth="1"/>
    <col min="2" max="2" width="19.140625" style="0" customWidth="1"/>
    <col min="3" max="3" width="17.00390625" style="0" customWidth="1"/>
    <col min="4" max="4" width="16.57421875" style="0" customWidth="1"/>
    <col min="5" max="5" width="18.140625" style="0" customWidth="1"/>
    <col min="6" max="6" width="19.28125" style="0" customWidth="1"/>
    <col min="7" max="8" width="12.57421875" style="0" customWidth="1"/>
  </cols>
  <sheetData>
    <row r="1" spans="1:8" ht="15">
      <c r="A1" s="22" t="s">
        <v>37</v>
      </c>
      <c r="B1" s="26"/>
      <c r="C1" s="26"/>
      <c r="D1" s="26"/>
      <c r="E1" s="26"/>
      <c r="F1" s="26"/>
      <c r="G1" s="26"/>
      <c r="H1" s="26"/>
    </row>
    <row r="2" spans="1:10" ht="15">
      <c r="A2" s="22" t="s">
        <v>38</v>
      </c>
      <c r="B2" s="26"/>
      <c r="C2" s="26"/>
      <c r="D2" s="26"/>
      <c r="E2" s="26"/>
      <c r="F2" s="26"/>
      <c r="G2" s="26"/>
      <c r="H2" s="26"/>
      <c r="I2" s="57"/>
      <c r="J2" s="57"/>
    </row>
    <row r="3" spans="1:10" ht="15.75" thickBot="1">
      <c r="A3" s="17"/>
      <c r="B3" s="26"/>
      <c r="C3" s="26"/>
      <c r="D3" s="26"/>
      <c r="E3" s="26"/>
      <c r="F3" s="26"/>
      <c r="G3" s="26"/>
      <c r="H3" s="26"/>
      <c r="I3" s="57"/>
      <c r="J3" s="57"/>
    </row>
    <row r="4" spans="1:10" ht="57.75" customHeight="1">
      <c r="A4" s="76" t="s">
        <v>25</v>
      </c>
      <c r="B4" s="45" t="s">
        <v>39</v>
      </c>
      <c r="C4" s="46"/>
      <c r="D4" s="46"/>
      <c r="E4" s="46"/>
      <c r="F4" s="47"/>
      <c r="G4" s="76" t="s">
        <v>41</v>
      </c>
      <c r="H4" s="76" t="s">
        <v>42</v>
      </c>
      <c r="I4" s="57"/>
      <c r="J4" s="57"/>
    </row>
    <row r="5" spans="1:10" ht="15.75" thickBot="1">
      <c r="A5" s="77"/>
      <c r="B5" s="48" t="s">
        <v>40</v>
      </c>
      <c r="C5" s="49"/>
      <c r="D5" s="49"/>
      <c r="E5" s="49"/>
      <c r="F5" s="50"/>
      <c r="G5" s="77"/>
      <c r="H5" s="77"/>
      <c r="I5" s="57"/>
      <c r="J5" s="57"/>
    </row>
    <row r="6" spans="1:10" ht="15" customHeight="1">
      <c r="A6" s="77"/>
      <c r="B6" s="79" t="s">
        <v>43</v>
      </c>
      <c r="C6" s="45" t="s">
        <v>44</v>
      </c>
      <c r="D6" s="46"/>
      <c r="E6" s="46"/>
      <c r="F6" s="47"/>
      <c r="G6" s="77"/>
      <c r="H6" s="77"/>
      <c r="I6" s="57"/>
      <c r="J6" s="57"/>
    </row>
    <row r="7" spans="1:10" ht="15.75" thickBot="1">
      <c r="A7" s="77"/>
      <c r="B7" s="80"/>
      <c r="C7" s="48" t="s">
        <v>45</v>
      </c>
      <c r="D7" s="49"/>
      <c r="E7" s="49"/>
      <c r="F7" s="50"/>
      <c r="G7" s="77"/>
      <c r="H7" s="77"/>
      <c r="I7" s="57"/>
      <c r="J7" s="57"/>
    </row>
    <row r="8" spans="1:10" ht="15.75" thickBot="1">
      <c r="A8" s="78"/>
      <c r="B8" s="81"/>
      <c r="C8" s="23" t="s">
        <v>46</v>
      </c>
      <c r="D8" s="23" t="s">
        <v>47</v>
      </c>
      <c r="E8" s="23" t="s">
        <v>48</v>
      </c>
      <c r="F8" s="23" t="s">
        <v>49</v>
      </c>
      <c r="G8" s="78"/>
      <c r="H8" s="78"/>
      <c r="I8" s="57"/>
      <c r="J8" s="57"/>
    </row>
    <row r="9" spans="1:10" ht="15.75" thickBot="1">
      <c r="A9" s="24">
        <v>1</v>
      </c>
      <c r="B9" s="23">
        <v>2</v>
      </c>
      <c r="C9" s="23">
        <v>3</v>
      </c>
      <c r="D9" s="23">
        <v>4</v>
      </c>
      <c r="E9" s="23">
        <v>5</v>
      </c>
      <c r="F9" s="23">
        <v>6</v>
      </c>
      <c r="G9" s="23">
        <v>7</v>
      </c>
      <c r="H9" s="23">
        <v>8</v>
      </c>
      <c r="I9" s="57"/>
      <c r="J9" s="57"/>
    </row>
    <row r="10" spans="1:10" ht="47.25" customHeight="1" thickBot="1">
      <c r="A10" s="21" t="s">
        <v>50</v>
      </c>
      <c r="B10" s="19">
        <f>C10+D10+E10+F10</f>
        <v>2693985.16</v>
      </c>
      <c r="C10" s="20">
        <v>2693985.16</v>
      </c>
      <c r="D10" s="20"/>
      <c r="E10" s="20"/>
      <c r="F10" s="20"/>
      <c r="G10" s="20"/>
      <c r="H10" s="20"/>
      <c r="I10" s="57"/>
      <c r="J10" s="57"/>
    </row>
    <row r="11" spans="1:10" ht="23.25" customHeight="1" thickBot="1">
      <c r="A11" s="21" t="s">
        <v>51</v>
      </c>
      <c r="B11" s="19">
        <f>C11+D11+E11+F11</f>
        <v>47567322.15</v>
      </c>
      <c r="C11" s="20">
        <f>C13+C25+C33+C34+C35+C52+C61+C62</f>
        <v>9878650.16</v>
      </c>
      <c r="D11" s="20">
        <f>D13+D25+D33+D34+D35+D52+D61+D62</f>
        <v>14016815.03</v>
      </c>
      <c r="E11" s="20">
        <f>E13+E25+E33+E34+E35+E52+E61+E62</f>
        <v>8911706.54</v>
      </c>
      <c r="F11" s="20">
        <f>F13+F25+F33+F34+F35+F52+F61+F62</f>
        <v>14760150.42</v>
      </c>
      <c r="G11" s="20"/>
      <c r="H11" s="20"/>
      <c r="I11" s="57"/>
      <c r="J11" s="57"/>
    </row>
    <row r="12" spans="1:10" ht="26.25" customHeight="1" thickBot="1">
      <c r="A12" s="21" t="s">
        <v>52</v>
      </c>
      <c r="B12" s="19">
        <f>C12+D12+E12+F12</f>
        <v>0</v>
      </c>
      <c r="C12" s="20"/>
      <c r="D12" s="20"/>
      <c r="E12" s="20"/>
      <c r="F12" s="20"/>
      <c r="G12" s="20"/>
      <c r="H12" s="20"/>
      <c r="I12" s="57"/>
      <c r="J12" s="57"/>
    </row>
    <row r="13" spans="1:10" ht="35.25" customHeight="1" thickBot="1">
      <c r="A13" s="18" t="s">
        <v>134</v>
      </c>
      <c r="B13" s="19">
        <f>C13+D13+E13+F13</f>
        <v>42594000</v>
      </c>
      <c r="C13" s="58">
        <f>C14+C17+C19+C22</f>
        <v>8261300</v>
      </c>
      <c r="D13" s="58">
        <f>D14+D17+D19+D22</f>
        <v>12845900</v>
      </c>
      <c r="E13" s="58">
        <f>E14+E17+E19+E22</f>
        <v>8696500</v>
      </c>
      <c r="F13" s="58">
        <f>F14+F17+F19+F22</f>
        <v>12790300</v>
      </c>
      <c r="G13" s="20"/>
      <c r="H13" s="20"/>
      <c r="I13" s="57"/>
      <c r="J13" s="57"/>
    </row>
    <row r="14" spans="1:10" ht="96" customHeight="1" thickBot="1">
      <c r="A14" s="21" t="s">
        <v>132</v>
      </c>
      <c r="B14" s="19">
        <f>C14+D14+E14+F14</f>
        <v>37348500</v>
      </c>
      <c r="C14" s="59">
        <f>C15+C16</f>
        <v>7468500</v>
      </c>
      <c r="D14" s="59">
        <f>D15+D16</f>
        <v>11926300</v>
      </c>
      <c r="E14" s="59">
        <f>E15+E16</f>
        <v>6379800</v>
      </c>
      <c r="F14" s="59">
        <f>F15+F16</f>
        <v>11573900</v>
      </c>
      <c r="G14" s="20"/>
      <c r="H14" s="20"/>
      <c r="I14" s="57"/>
      <c r="J14" s="57"/>
    </row>
    <row r="15" spans="1:10" ht="32.25" customHeight="1" thickBot="1">
      <c r="A15" s="21" t="s">
        <v>130</v>
      </c>
      <c r="B15" s="19">
        <f aca="true" t="shared" si="0" ref="B15:B24">C15+D15+E15+F15</f>
        <v>200100</v>
      </c>
      <c r="C15" s="59">
        <v>38800</v>
      </c>
      <c r="D15" s="59">
        <v>38800</v>
      </c>
      <c r="E15" s="59">
        <v>64600</v>
      </c>
      <c r="F15" s="60">
        <v>57900</v>
      </c>
      <c r="G15" s="20"/>
      <c r="H15" s="20"/>
      <c r="I15" s="57"/>
      <c r="J15" s="57"/>
    </row>
    <row r="16" spans="1:10" ht="96" customHeight="1" thickBot="1">
      <c r="A16" s="21" t="s">
        <v>133</v>
      </c>
      <c r="B16" s="19">
        <f t="shared" si="0"/>
        <v>37148400</v>
      </c>
      <c r="C16" s="59">
        <v>7429700</v>
      </c>
      <c r="D16" s="59">
        <v>11887500</v>
      </c>
      <c r="E16" s="59">
        <v>6315200</v>
      </c>
      <c r="F16" s="60">
        <v>11516000</v>
      </c>
      <c r="G16" s="20"/>
      <c r="H16" s="20"/>
      <c r="I16" s="57"/>
      <c r="J16" s="57"/>
    </row>
    <row r="17" spans="1:10" ht="96" customHeight="1" thickBot="1">
      <c r="A17" s="21" t="s">
        <v>136</v>
      </c>
      <c r="B17" s="19">
        <f t="shared" si="0"/>
        <v>2938000</v>
      </c>
      <c r="C17" s="59">
        <f>C18</f>
        <v>687700</v>
      </c>
      <c r="D17" s="59">
        <f>D18</f>
        <v>760200</v>
      </c>
      <c r="E17" s="59">
        <f>E18</f>
        <v>518200</v>
      </c>
      <c r="F17" s="59">
        <f>F18</f>
        <v>971900</v>
      </c>
      <c r="G17" s="20"/>
      <c r="H17" s="20"/>
      <c r="I17" s="57"/>
      <c r="J17" s="57"/>
    </row>
    <row r="18" spans="1:10" ht="33.75" customHeight="1" thickBot="1">
      <c r="A18" s="21" t="s">
        <v>130</v>
      </c>
      <c r="B18" s="19">
        <f t="shared" si="0"/>
        <v>2938000</v>
      </c>
      <c r="C18" s="59">
        <v>687700</v>
      </c>
      <c r="D18" s="59">
        <v>760200</v>
      </c>
      <c r="E18" s="59">
        <v>518200</v>
      </c>
      <c r="F18" s="60">
        <v>971900</v>
      </c>
      <c r="G18" s="20"/>
      <c r="H18" s="20"/>
      <c r="I18" s="57"/>
      <c r="J18" s="57"/>
    </row>
    <row r="19" spans="1:10" ht="108.75" customHeight="1" thickBot="1">
      <c r="A19" s="21" t="s">
        <v>137</v>
      </c>
      <c r="B19" s="19">
        <f t="shared" si="0"/>
        <v>2211500</v>
      </c>
      <c r="C19" s="59">
        <f>C20+C21</f>
        <v>105100</v>
      </c>
      <c r="D19" s="59">
        <f>D20+D21</f>
        <v>159400</v>
      </c>
      <c r="E19" s="59">
        <f>E20+E21</f>
        <v>1702500</v>
      </c>
      <c r="F19" s="59">
        <f>F20+F21</f>
        <v>244500</v>
      </c>
      <c r="G19" s="20"/>
      <c r="H19" s="20"/>
      <c r="I19" s="57"/>
      <c r="J19" s="57"/>
    </row>
    <row r="20" spans="1:10" ht="35.25" customHeight="1" thickBot="1">
      <c r="A20" s="21" t="s">
        <v>130</v>
      </c>
      <c r="B20" s="19">
        <f t="shared" si="0"/>
        <v>864100</v>
      </c>
      <c r="C20" s="59">
        <v>41900</v>
      </c>
      <c r="D20" s="59">
        <v>125500</v>
      </c>
      <c r="E20" s="59">
        <v>473800</v>
      </c>
      <c r="F20" s="60">
        <v>222900</v>
      </c>
      <c r="G20" s="20"/>
      <c r="H20" s="20"/>
      <c r="I20" s="57"/>
      <c r="J20" s="57"/>
    </row>
    <row r="21" spans="1:10" ht="96" customHeight="1" thickBot="1">
      <c r="A21" s="21" t="s">
        <v>133</v>
      </c>
      <c r="B21" s="19">
        <f t="shared" si="0"/>
        <v>1347400</v>
      </c>
      <c r="C21" s="59">
        <v>63200</v>
      </c>
      <c r="D21" s="59">
        <v>33900</v>
      </c>
      <c r="E21" s="59">
        <v>1228700</v>
      </c>
      <c r="F21" s="60">
        <v>21600</v>
      </c>
      <c r="G21" s="20"/>
      <c r="H21" s="20"/>
      <c r="I21" s="57"/>
      <c r="J21" s="57"/>
    </row>
    <row r="22" spans="1:10" ht="82.5" customHeight="1" thickBot="1">
      <c r="A22" s="21" t="s">
        <v>138</v>
      </c>
      <c r="B22" s="19">
        <f t="shared" si="0"/>
        <v>96000</v>
      </c>
      <c r="C22" s="59"/>
      <c r="D22" s="59"/>
      <c r="E22" s="59">
        <f>E23+E24</f>
        <v>96000</v>
      </c>
      <c r="F22" s="59"/>
      <c r="G22" s="20"/>
      <c r="H22" s="20"/>
      <c r="I22" s="57"/>
      <c r="J22" s="57"/>
    </row>
    <row r="23" spans="1:10" ht="38.25" customHeight="1" thickBot="1">
      <c r="A23" s="21" t="s">
        <v>130</v>
      </c>
      <c r="B23" s="19">
        <f t="shared" si="0"/>
        <v>96000</v>
      </c>
      <c r="C23" s="59"/>
      <c r="D23" s="59"/>
      <c r="E23" s="59">
        <v>96000</v>
      </c>
      <c r="F23" s="60"/>
      <c r="G23" s="20"/>
      <c r="H23" s="20"/>
      <c r="I23" s="57"/>
      <c r="J23" s="57"/>
    </row>
    <row r="24" spans="1:10" ht="42" customHeight="1" thickBot="1">
      <c r="A24" s="21" t="s">
        <v>139</v>
      </c>
      <c r="B24" s="19">
        <f t="shared" si="0"/>
        <v>0</v>
      </c>
      <c r="C24" s="59"/>
      <c r="D24" s="59"/>
      <c r="E24" s="59"/>
      <c r="F24" s="60"/>
      <c r="G24" s="20"/>
      <c r="H24" s="20"/>
      <c r="I24" s="57"/>
      <c r="J24" s="57"/>
    </row>
    <row r="25" spans="1:10" ht="20.25" customHeight="1" thickBot="1">
      <c r="A25" s="18" t="s">
        <v>129</v>
      </c>
      <c r="B25" s="19">
        <f aca="true" t="shared" si="1" ref="B25:B52">C25+D25+E25+F25</f>
        <v>828150</v>
      </c>
      <c r="C25" s="58">
        <f>C26+C27+C28+C29+C31+C32+C33+C34</f>
        <v>301400</v>
      </c>
      <c r="D25" s="58">
        <f>D26+D27+D28+D29+D31+D32+D33+D34</f>
        <v>262600</v>
      </c>
      <c r="E25" s="58">
        <f>E26+E27+E28+E29+E31+E32+E33+E34+E30</f>
        <v>22000</v>
      </c>
      <c r="F25" s="58">
        <f>F26+F27+F28+F29+F31+F32+F33+F34</f>
        <v>242150</v>
      </c>
      <c r="G25" s="20"/>
      <c r="H25" s="20"/>
      <c r="I25" s="57"/>
      <c r="J25" s="57"/>
    </row>
    <row r="26" spans="1:10" ht="47.25" customHeight="1" thickBot="1">
      <c r="A26" s="21" t="s">
        <v>123</v>
      </c>
      <c r="B26" s="19">
        <f t="shared" si="1"/>
        <v>577550</v>
      </c>
      <c r="C26" s="61">
        <v>295000</v>
      </c>
      <c r="D26" s="61">
        <v>253000</v>
      </c>
      <c r="E26" s="61"/>
      <c r="F26" s="61">
        <v>29550</v>
      </c>
      <c r="G26" s="20"/>
      <c r="H26" s="20"/>
      <c r="I26" s="57"/>
      <c r="J26" s="57"/>
    </row>
    <row r="27" spans="1:10" ht="47.25" customHeight="1" thickBot="1">
      <c r="A27" s="21" t="s">
        <v>124</v>
      </c>
      <c r="B27" s="19">
        <f t="shared" si="1"/>
        <v>50600</v>
      </c>
      <c r="C27" s="61">
        <v>6400</v>
      </c>
      <c r="D27" s="61">
        <v>9600</v>
      </c>
      <c r="E27" s="61">
        <v>22000</v>
      </c>
      <c r="F27" s="61">
        <v>12600</v>
      </c>
      <c r="G27" s="20"/>
      <c r="H27" s="20"/>
      <c r="I27" s="57"/>
      <c r="J27" s="57"/>
    </row>
    <row r="28" spans="1:10" ht="47.25" customHeight="1" thickBot="1">
      <c r="A28" s="21" t="s">
        <v>125</v>
      </c>
      <c r="B28" s="19">
        <f t="shared" si="1"/>
        <v>0</v>
      </c>
      <c r="C28" s="61"/>
      <c r="D28" s="61"/>
      <c r="E28" s="61"/>
      <c r="F28" s="61"/>
      <c r="G28" s="20"/>
      <c r="H28" s="20"/>
      <c r="I28" s="57"/>
      <c r="J28" s="57"/>
    </row>
    <row r="29" spans="1:10" ht="47.25" customHeight="1" thickBot="1">
      <c r="A29" s="21" t="s">
        <v>126</v>
      </c>
      <c r="B29" s="19">
        <f t="shared" si="1"/>
        <v>200000</v>
      </c>
      <c r="C29" s="61"/>
      <c r="D29" s="61"/>
      <c r="E29" s="61"/>
      <c r="F29" s="61">
        <v>200000</v>
      </c>
      <c r="G29" s="20"/>
      <c r="H29" s="20"/>
      <c r="I29" s="57"/>
      <c r="J29" s="57"/>
    </row>
    <row r="30" spans="1:10" ht="61.5" customHeight="1" thickBot="1">
      <c r="A30" s="21" t="s">
        <v>179</v>
      </c>
      <c r="B30" s="19">
        <f>C30+D30+E30+F30</f>
        <v>0</v>
      </c>
      <c r="C30" s="61"/>
      <c r="D30" s="61"/>
      <c r="E30" s="61"/>
      <c r="F30" s="61"/>
      <c r="G30" s="20"/>
      <c r="H30" s="20"/>
      <c r="I30" s="57"/>
      <c r="J30" s="57"/>
    </row>
    <row r="31" spans="1:10" ht="78" customHeight="1" thickBot="1">
      <c r="A31" s="21" t="s">
        <v>127</v>
      </c>
      <c r="B31" s="19">
        <f t="shared" si="1"/>
        <v>0</v>
      </c>
      <c r="C31" s="61"/>
      <c r="D31" s="61"/>
      <c r="E31" s="61"/>
      <c r="F31" s="61"/>
      <c r="G31" s="20"/>
      <c r="H31" s="20"/>
      <c r="I31" s="57"/>
      <c r="J31" s="57"/>
    </row>
    <row r="32" spans="1:10" ht="67.5" customHeight="1" thickBot="1">
      <c r="A32" s="21" t="s">
        <v>128</v>
      </c>
      <c r="B32" s="19">
        <f t="shared" si="1"/>
        <v>0</v>
      </c>
      <c r="C32" s="61"/>
      <c r="D32" s="61"/>
      <c r="E32" s="61"/>
      <c r="F32" s="61"/>
      <c r="G32" s="20"/>
      <c r="H32" s="20"/>
      <c r="I32" s="57"/>
      <c r="J32" s="57"/>
    </row>
    <row r="33" spans="1:10" ht="47.25" customHeight="1" hidden="1" thickBot="1">
      <c r="A33" s="62" t="s">
        <v>53</v>
      </c>
      <c r="B33" s="19">
        <f t="shared" si="1"/>
        <v>0</v>
      </c>
      <c r="C33" s="20"/>
      <c r="D33" s="20"/>
      <c r="E33" s="20"/>
      <c r="F33" s="20"/>
      <c r="G33" s="20"/>
      <c r="H33" s="20"/>
      <c r="I33" s="57"/>
      <c r="J33" s="57"/>
    </row>
    <row r="34" spans="1:10" ht="47.25" customHeight="1" hidden="1" thickBot="1">
      <c r="A34" s="21" t="s">
        <v>54</v>
      </c>
      <c r="B34" s="19">
        <f t="shared" si="1"/>
        <v>0</v>
      </c>
      <c r="C34" s="20"/>
      <c r="D34" s="20"/>
      <c r="E34" s="20"/>
      <c r="F34" s="20"/>
      <c r="G34" s="20"/>
      <c r="H34" s="20"/>
      <c r="I34" s="57"/>
      <c r="J34" s="57"/>
    </row>
    <row r="35" spans="1:10" ht="80.25" customHeight="1" thickBot="1">
      <c r="A35" s="18" t="s">
        <v>55</v>
      </c>
      <c r="B35" s="19">
        <f>C35+D35+E35+F35</f>
        <v>4119473.82</v>
      </c>
      <c r="C35" s="19">
        <f>C37+C38+C39+C42+C43+C50+C51+C47+C48+C49+C40+C41</f>
        <v>1301265.4</v>
      </c>
      <c r="D35" s="19">
        <f>D37+D38+D39+D42+D43+D50+D51+D47+D48+D49+D40+D41</f>
        <v>908315.03</v>
      </c>
      <c r="E35" s="19">
        <f>E37+E38+E39+E42+E43+E50+E51+E47+E48+E49+E40+E41</f>
        <v>193206.54</v>
      </c>
      <c r="F35" s="19">
        <f>F37+F38+F39+F42+F43+F50+F51+F47+F48+F49+F40+F41</f>
        <v>1716686.85</v>
      </c>
      <c r="G35" s="20"/>
      <c r="H35" s="20"/>
      <c r="I35" s="57"/>
      <c r="J35" s="57"/>
    </row>
    <row r="36" spans="1:10" ht="26.25" customHeight="1" thickBot="1">
      <c r="A36" s="21" t="s">
        <v>52</v>
      </c>
      <c r="B36" s="19">
        <f t="shared" si="1"/>
        <v>0</v>
      </c>
      <c r="C36" s="20"/>
      <c r="D36" s="20"/>
      <c r="E36" s="20"/>
      <c r="F36" s="20"/>
      <c r="G36" s="20"/>
      <c r="H36" s="20"/>
      <c r="I36" s="57"/>
      <c r="J36" s="57"/>
    </row>
    <row r="37" spans="1:10" ht="19.5" customHeight="1" thickBot="1">
      <c r="A37" s="21" t="s">
        <v>114</v>
      </c>
      <c r="B37" s="19">
        <f t="shared" si="1"/>
        <v>99000</v>
      </c>
      <c r="C37" s="20">
        <f>1000*11*3</f>
        <v>33000</v>
      </c>
      <c r="D37" s="20">
        <f>1000*11*2</f>
        <v>22000</v>
      </c>
      <c r="E37" s="20">
        <f>1000*11</f>
        <v>11000</v>
      </c>
      <c r="F37" s="20">
        <f>1000*11*3</f>
        <v>33000</v>
      </c>
      <c r="G37" s="20"/>
      <c r="H37" s="20"/>
      <c r="I37" s="57"/>
      <c r="J37" s="57"/>
    </row>
    <row r="38" spans="1:10" ht="19.5" customHeight="1" thickBot="1">
      <c r="A38" s="21" t="s">
        <v>115</v>
      </c>
      <c r="B38" s="19">
        <f t="shared" si="1"/>
        <v>334800</v>
      </c>
      <c r="C38" s="20">
        <f>62*600*3</f>
        <v>111600</v>
      </c>
      <c r="D38" s="20">
        <f>62*600*2</f>
        <v>74400</v>
      </c>
      <c r="E38" s="20">
        <f>62*600*1</f>
        <v>37200</v>
      </c>
      <c r="F38" s="20">
        <f>62*600*3</f>
        <v>111600</v>
      </c>
      <c r="G38" s="20"/>
      <c r="H38" s="20"/>
      <c r="I38" s="57"/>
      <c r="J38" s="57"/>
    </row>
    <row r="39" spans="1:10" ht="19.5" customHeight="1" thickBot="1">
      <c r="A39" s="21" t="s">
        <v>116</v>
      </c>
      <c r="B39" s="19">
        <f t="shared" si="1"/>
        <v>399600</v>
      </c>
      <c r="C39" s="20">
        <f>600*74*3</f>
        <v>133200</v>
      </c>
      <c r="D39" s="20">
        <f>600*74*2</f>
        <v>88800</v>
      </c>
      <c r="E39" s="20">
        <f>600*74</f>
        <v>44400</v>
      </c>
      <c r="F39" s="20">
        <f>600*74*3</f>
        <v>133200</v>
      </c>
      <c r="G39" s="20"/>
      <c r="H39" s="20"/>
      <c r="I39" s="57"/>
      <c r="J39" s="57"/>
    </row>
    <row r="40" spans="1:10" ht="19.5" customHeight="1" thickBot="1">
      <c r="A40" s="21" t="s">
        <v>192</v>
      </c>
      <c r="B40" s="19">
        <f>C40+D40+E40+F40</f>
        <v>126000</v>
      </c>
      <c r="C40" s="20">
        <f>1000*14*3</f>
        <v>42000</v>
      </c>
      <c r="D40" s="20">
        <f>1000*14*2</f>
        <v>28000</v>
      </c>
      <c r="E40" s="20">
        <f>1000*14</f>
        <v>14000</v>
      </c>
      <c r="F40" s="20">
        <f>1000*14*3</f>
        <v>42000</v>
      </c>
      <c r="G40" s="20"/>
      <c r="H40" s="20"/>
      <c r="I40" s="57"/>
      <c r="J40" s="57"/>
    </row>
    <row r="41" spans="1:10" ht="19.5" customHeight="1" thickBot="1">
      <c r="A41" s="21" t="s">
        <v>193</v>
      </c>
      <c r="B41" s="19">
        <f>C41+D41+E41+F41</f>
        <v>36000</v>
      </c>
      <c r="C41" s="20">
        <f>1000*4*3</f>
        <v>12000</v>
      </c>
      <c r="D41" s="20">
        <f>1000*4*2</f>
        <v>8000</v>
      </c>
      <c r="E41" s="20">
        <f>1000*4</f>
        <v>4000</v>
      </c>
      <c r="F41" s="20">
        <f>1000*4*3</f>
        <v>12000</v>
      </c>
      <c r="G41" s="20"/>
      <c r="H41" s="20"/>
      <c r="I41" s="57"/>
      <c r="J41" s="57"/>
    </row>
    <row r="42" spans="1:10" ht="19.5" customHeight="1" thickBot="1">
      <c r="A42" s="21" t="s">
        <v>117</v>
      </c>
      <c r="B42" s="19">
        <f t="shared" si="1"/>
        <v>630000</v>
      </c>
      <c r="C42" s="20">
        <f>1000*70*3</f>
        <v>210000</v>
      </c>
      <c r="D42" s="20">
        <f>1000*70*2</f>
        <v>140000</v>
      </c>
      <c r="E42" s="20">
        <f>1000*70</f>
        <v>70000</v>
      </c>
      <c r="F42" s="20">
        <f>1000*70*3</f>
        <v>210000</v>
      </c>
      <c r="G42" s="20"/>
      <c r="H42" s="20"/>
      <c r="I42" s="57"/>
      <c r="J42" s="57"/>
    </row>
    <row r="43" spans="1:10" ht="19.5" customHeight="1" thickBot="1">
      <c r="A43" s="21" t="s">
        <v>118</v>
      </c>
      <c r="B43" s="19">
        <f t="shared" si="1"/>
        <v>2025000</v>
      </c>
      <c r="C43" s="20">
        <f>2500*135*2</f>
        <v>675000</v>
      </c>
      <c r="D43" s="20">
        <f>2025000/6</f>
        <v>337500</v>
      </c>
      <c r="E43" s="20"/>
      <c r="F43" s="20">
        <f>2025000/6*3</f>
        <v>1012500</v>
      </c>
      <c r="G43" s="20"/>
      <c r="H43" s="20"/>
      <c r="I43" s="57"/>
      <c r="J43" s="57"/>
    </row>
    <row r="44" spans="1:10" ht="60.75" customHeight="1" thickBot="1">
      <c r="A44" s="21" t="s">
        <v>180</v>
      </c>
      <c r="B44" s="19">
        <f>C44+D44+E44+F44</f>
        <v>0</v>
      </c>
      <c r="C44" s="20"/>
      <c r="D44" s="20"/>
      <c r="E44" s="20"/>
      <c r="F44" s="20"/>
      <c r="G44" s="20"/>
      <c r="H44" s="20"/>
      <c r="I44" s="57"/>
      <c r="J44" s="57"/>
    </row>
    <row r="45" spans="1:10" ht="80.25" customHeight="1" thickBot="1">
      <c r="A45" s="21" t="s">
        <v>181</v>
      </c>
      <c r="B45" s="19">
        <f>C45+D45+E45+F45</f>
        <v>0</v>
      </c>
      <c r="C45" s="20"/>
      <c r="D45" s="20"/>
      <c r="E45" s="20"/>
      <c r="F45" s="20"/>
      <c r="G45" s="20"/>
      <c r="H45" s="20"/>
      <c r="I45" s="57"/>
      <c r="J45" s="57"/>
    </row>
    <row r="46" spans="1:10" ht="79.5" customHeight="1" thickBot="1">
      <c r="A46" s="21" t="s">
        <v>182</v>
      </c>
      <c r="B46" s="19">
        <f>C46+D46+E46+F46</f>
        <v>0</v>
      </c>
      <c r="C46" s="20"/>
      <c r="D46" s="20"/>
      <c r="E46" s="20"/>
      <c r="F46" s="20"/>
      <c r="G46" s="20"/>
      <c r="H46" s="20"/>
      <c r="I46" s="57"/>
      <c r="J46" s="57"/>
    </row>
    <row r="47" spans="1:10" ht="32.25" customHeight="1" thickBot="1">
      <c r="A47" s="21" t="s">
        <v>194</v>
      </c>
      <c r="B47" s="19">
        <f t="shared" si="1"/>
        <v>252548.82</v>
      </c>
      <c r="C47" s="20">
        <f>14246.4+28573.04+1350.97+1275.95+6249.52*2</f>
        <v>57945.4</v>
      </c>
      <c r="D47" s="20">
        <f>15654.17+23929.92+19810.37+914.82+657.42+734.77+6249.52*3</f>
        <v>80450.02999999998</v>
      </c>
      <c r="E47" s="20">
        <f>107.5+6249.52*2</f>
        <v>12606.54</v>
      </c>
      <c r="F47" s="20">
        <f>17315.74+25300.22+19004.16+24586.7+197.74+1003.01+781.06+859.17+6249.52*2+0.01</f>
        <v>101546.84999999999</v>
      </c>
      <c r="G47" s="20"/>
      <c r="H47" s="20"/>
      <c r="I47" s="57"/>
      <c r="J47" s="57"/>
    </row>
    <row r="48" spans="1:10" ht="47.25" customHeight="1" thickBot="1">
      <c r="A48" s="21" t="s">
        <v>119</v>
      </c>
      <c r="B48" s="19">
        <f t="shared" si="1"/>
        <v>140025</v>
      </c>
      <c r="C48" s="20">
        <f>(15+19)*26*30</f>
        <v>26520</v>
      </c>
      <c r="D48" s="20">
        <f>(21+18+16)*26*30+9765</f>
        <v>52665</v>
      </c>
      <c r="E48" s="20"/>
      <c r="F48" s="20">
        <f>78*26*30</f>
        <v>60840</v>
      </c>
      <c r="G48" s="20"/>
      <c r="H48" s="20"/>
      <c r="I48" s="57"/>
      <c r="J48" s="57"/>
    </row>
    <row r="49" spans="1:10" ht="47.25" customHeight="1" thickBot="1">
      <c r="A49" s="21" t="s">
        <v>120</v>
      </c>
      <c r="B49" s="19">
        <f t="shared" si="1"/>
        <v>76500</v>
      </c>
      <c r="C49" s="20"/>
      <c r="D49" s="20">
        <v>76500</v>
      </c>
      <c r="E49" s="20"/>
      <c r="F49" s="20"/>
      <c r="G49" s="20"/>
      <c r="H49" s="20"/>
      <c r="I49" s="57"/>
      <c r="J49" s="57"/>
    </row>
    <row r="50" spans="1:10" ht="47.25" customHeight="1" hidden="1" thickBot="1">
      <c r="A50" s="21" t="s">
        <v>56</v>
      </c>
      <c r="B50" s="19">
        <f t="shared" si="1"/>
        <v>0</v>
      </c>
      <c r="C50" s="20"/>
      <c r="D50" s="20"/>
      <c r="E50" s="20"/>
      <c r="F50" s="20"/>
      <c r="G50" s="20"/>
      <c r="H50" s="20"/>
      <c r="I50" s="57"/>
      <c r="J50" s="57"/>
    </row>
    <row r="51" spans="1:10" ht="32.25" customHeight="1" hidden="1" thickBot="1">
      <c r="A51" s="21" t="s">
        <v>57</v>
      </c>
      <c r="B51" s="19">
        <f t="shared" si="1"/>
        <v>0</v>
      </c>
      <c r="C51" s="20"/>
      <c r="D51" s="20"/>
      <c r="E51" s="20"/>
      <c r="F51" s="20"/>
      <c r="G51" s="20"/>
      <c r="H51" s="20"/>
      <c r="I51" s="57"/>
      <c r="J51" s="57"/>
    </row>
    <row r="52" spans="1:10" ht="47.25" customHeight="1" thickBot="1">
      <c r="A52" s="18" t="s">
        <v>58</v>
      </c>
      <c r="B52" s="19">
        <f t="shared" si="1"/>
        <v>25698.33</v>
      </c>
      <c r="C52" s="19">
        <f>C54+C55+C56+C57+C58+C59</f>
        <v>14684.76</v>
      </c>
      <c r="D52" s="19">
        <f>D54+D55+D56+D57+D58+D59</f>
        <v>0</v>
      </c>
      <c r="E52" s="19">
        <f>E54+E55+E56+E57+E58+E59</f>
        <v>0</v>
      </c>
      <c r="F52" s="19">
        <f>F54+F55+F56+F57+F58+F59</f>
        <v>11013.57</v>
      </c>
      <c r="G52" s="20"/>
      <c r="H52" s="20"/>
      <c r="I52" s="57"/>
      <c r="J52" s="57"/>
    </row>
    <row r="53" spans="1:10" ht="17.25" customHeight="1" thickBot="1">
      <c r="A53" s="21" t="s">
        <v>28</v>
      </c>
      <c r="B53" s="19"/>
      <c r="C53" s="20"/>
      <c r="D53" s="20"/>
      <c r="E53" s="20"/>
      <c r="F53" s="20"/>
      <c r="G53" s="20"/>
      <c r="H53" s="20"/>
      <c r="I53" s="57"/>
      <c r="J53" s="57"/>
    </row>
    <row r="54" spans="1:10" ht="47.25" customHeight="1" thickBot="1">
      <c r="A54" s="21" t="s">
        <v>59</v>
      </c>
      <c r="B54" s="19">
        <f aca="true" t="shared" si="2" ref="B54:B59">C54+D54+E54+F54</f>
        <v>25698.33</v>
      </c>
      <c r="C54" s="20">
        <f>3671.19*4</f>
        <v>14684.76</v>
      </c>
      <c r="D54" s="20"/>
      <c r="E54" s="20"/>
      <c r="F54" s="20">
        <f>3671.19*3</f>
        <v>11013.57</v>
      </c>
      <c r="G54" s="20"/>
      <c r="H54" s="20"/>
      <c r="I54" s="57"/>
      <c r="J54" s="57"/>
    </row>
    <row r="55" spans="1:10" ht="47.25" customHeight="1" hidden="1" thickBot="1">
      <c r="A55" s="21" t="s">
        <v>60</v>
      </c>
      <c r="B55" s="19">
        <f t="shared" si="2"/>
        <v>0</v>
      </c>
      <c r="C55" s="20"/>
      <c r="D55" s="20"/>
      <c r="E55" s="20"/>
      <c r="F55" s="20"/>
      <c r="G55" s="20"/>
      <c r="H55" s="20"/>
      <c r="I55" s="57"/>
      <c r="J55" s="57"/>
    </row>
    <row r="56" spans="1:10" ht="47.25" customHeight="1" hidden="1" thickBot="1">
      <c r="A56" s="21" t="s">
        <v>61</v>
      </c>
      <c r="B56" s="19">
        <f t="shared" si="2"/>
        <v>0</v>
      </c>
      <c r="C56" s="20"/>
      <c r="D56" s="20"/>
      <c r="E56" s="20"/>
      <c r="F56" s="20"/>
      <c r="G56" s="20"/>
      <c r="H56" s="20"/>
      <c r="I56" s="57"/>
      <c r="J56" s="57"/>
    </row>
    <row r="57" spans="1:10" ht="47.25" customHeight="1" hidden="1" thickBot="1">
      <c r="A57" s="21" t="s">
        <v>62</v>
      </c>
      <c r="B57" s="19">
        <f t="shared" si="2"/>
        <v>0</v>
      </c>
      <c r="C57" s="20"/>
      <c r="D57" s="20"/>
      <c r="E57" s="20"/>
      <c r="F57" s="20"/>
      <c r="G57" s="20"/>
      <c r="H57" s="20"/>
      <c r="I57" s="57"/>
      <c r="J57" s="57"/>
    </row>
    <row r="58" spans="1:10" ht="47.25" customHeight="1" hidden="1" thickBot="1">
      <c r="A58" s="21" t="s">
        <v>63</v>
      </c>
      <c r="B58" s="19">
        <f t="shared" si="2"/>
        <v>0</v>
      </c>
      <c r="C58" s="20"/>
      <c r="D58" s="20"/>
      <c r="E58" s="20"/>
      <c r="F58" s="20"/>
      <c r="G58" s="20"/>
      <c r="H58" s="20"/>
      <c r="I58" s="57"/>
      <c r="J58" s="57"/>
    </row>
    <row r="59" spans="1:10" ht="47.25" customHeight="1" hidden="1" thickBot="1">
      <c r="A59" s="21" t="s">
        <v>64</v>
      </c>
      <c r="B59" s="19">
        <f t="shared" si="2"/>
        <v>0</v>
      </c>
      <c r="C59" s="20"/>
      <c r="D59" s="20"/>
      <c r="E59" s="20"/>
      <c r="F59" s="20"/>
      <c r="G59" s="20"/>
      <c r="H59" s="20"/>
      <c r="I59" s="57"/>
      <c r="J59" s="57"/>
    </row>
    <row r="60" spans="1:10" ht="47.25" customHeight="1" hidden="1" thickBot="1">
      <c r="A60" s="21" t="s">
        <v>65</v>
      </c>
      <c r="B60" s="19">
        <f aca="true" t="shared" si="3" ref="B60:B66">C60+D60+E60+F60</f>
        <v>0</v>
      </c>
      <c r="C60" s="20"/>
      <c r="D60" s="20"/>
      <c r="E60" s="20"/>
      <c r="F60" s="20"/>
      <c r="G60" s="20"/>
      <c r="H60" s="20"/>
      <c r="I60" s="57"/>
      <c r="J60" s="57"/>
    </row>
    <row r="61" spans="1:10" ht="47.25" customHeight="1" hidden="1" thickBot="1">
      <c r="A61" s="21" t="s">
        <v>66</v>
      </c>
      <c r="B61" s="19">
        <f t="shared" si="3"/>
        <v>0</v>
      </c>
      <c r="C61" s="20"/>
      <c r="D61" s="20"/>
      <c r="E61" s="20"/>
      <c r="F61" s="20"/>
      <c r="G61" s="20"/>
      <c r="H61" s="20"/>
      <c r="I61" s="57"/>
      <c r="J61" s="57"/>
    </row>
    <row r="62" spans="1:10" ht="47.25" customHeight="1" hidden="1" thickBot="1">
      <c r="A62" s="21" t="s">
        <v>67</v>
      </c>
      <c r="B62" s="19">
        <f t="shared" si="3"/>
        <v>0</v>
      </c>
      <c r="C62" s="20"/>
      <c r="D62" s="20"/>
      <c r="E62" s="20"/>
      <c r="F62" s="20"/>
      <c r="G62" s="20"/>
      <c r="H62" s="20"/>
      <c r="I62" s="57"/>
      <c r="J62" s="57"/>
    </row>
    <row r="63" spans="1:10" ht="47.25" customHeight="1" hidden="1" thickBot="1">
      <c r="A63" s="21" t="s">
        <v>52</v>
      </c>
      <c r="B63" s="19">
        <f>C63+D63+E63+F63</f>
        <v>0</v>
      </c>
      <c r="C63" s="20"/>
      <c r="D63" s="20"/>
      <c r="E63" s="20"/>
      <c r="F63" s="20"/>
      <c r="G63" s="20"/>
      <c r="H63" s="20"/>
      <c r="I63" s="57"/>
      <c r="J63" s="57"/>
    </row>
    <row r="64" spans="1:10" ht="47.25" customHeight="1" hidden="1" thickBot="1">
      <c r="A64" s="21" t="s">
        <v>68</v>
      </c>
      <c r="B64" s="19">
        <f t="shared" si="3"/>
        <v>0</v>
      </c>
      <c r="C64" s="20"/>
      <c r="D64" s="20"/>
      <c r="E64" s="20"/>
      <c r="F64" s="20"/>
      <c r="G64" s="20"/>
      <c r="H64" s="20"/>
      <c r="I64" s="57"/>
      <c r="J64" s="57"/>
    </row>
    <row r="65" spans="1:10" ht="47.25" customHeight="1" hidden="1" thickBot="1">
      <c r="A65" s="21" t="s">
        <v>69</v>
      </c>
      <c r="B65" s="19">
        <f t="shared" si="3"/>
        <v>0</v>
      </c>
      <c r="C65" s="20"/>
      <c r="D65" s="20"/>
      <c r="E65" s="20"/>
      <c r="F65" s="20"/>
      <c r="G65" s="20"/>
      <c r="H65" s="20"/>
      <c r="I65" s="57"/>
      <c r="J65" s="57"/>
    </row>
    <row r="66" spans="1:10" ht="47.25" customHeight="1" thickBot="1">
      <c r="A66" s="21" t="s">
        <v>70</v>
      </c>
      <c r="B66" s="19">
        <f t="shared" si="3"/>
        <v>0</v>
      </c>
      <c r="C66" s="20">
        <f>C11+C10-C67</f>
        <v>0</v>
      </c>
      <c r="D66" s="20">
        <f>D11+D10-D67</f>
        <v>0</v>
      </c>
      <c r="E66" s="20">
        <f>E11+E10-E67</f>
        <v>0</v>
      </c>
      <c r="F66" s="20">
        <f>F11+F10-F67</f>
        <v>0</v>
      </c>
      <c r="G66" s="20"/>
      <c r="H66" s="20"/>
      <c r="I66" s="57"/>
      <c r="J66" s="57"/>
    </row>
    <row r="67" spans="1:10" ht="20.25" customHeight="1" thickBot="1">
      <c r="A67" s="21" t="s">
        <v>71</v>
      </c>
      <c r="B67" s="19">
        <f>C67+D67+E67+F67</f>
        <v>50261307.31</v>
      </c>
      <c r="C67" s="19">
        <f>C69+C258+C282+C327</f>
        <v>12572635.32</v>
      </c>
      <c r="D67" s="19">
        <f>D69+D258+D282+D327</f>
        <v>14016815.03</v>
      </c>
      <c r="E67" s="19">
        <f>E69+E258+E282+E327</f>
        <v>8911706.54</v>
      </c>
      <c r="F67" s="19">
        <f>F69+F258+F282+F327</f>
        <v>14760150.42</v>
      </c>
      <c r="G67" s="20"/>
      <c r="H67" s="20"/>
      <c r="I67" s="57"/>
      <c r="J67" s="57"/>
    </row>
    <row r="68" spans="1:10" ht="21" customHeight="1" thickBot="1">
      <c r="A68" s="21" t="s">
        <v>122</v>
      </c>
      <c r="B68" s="19"/>
      <c r="C68" s="20"/>
      <c r="D68" s="20"/>
      <c r="E68" s="20"/>
      <c r="F68" s="20"/>
      <c r="G68" s="20"/>
      <c r="H68" s="20"/>
      <c r="I68" s="57"/>
      <c r="J68" s="57"/>
    </row>
    <row r="69" spans="1:10" ht="39" customHeight="1" thickBot="1">
      <c r="A69" s="18" t="s">
        <v>134</v>
      </c>
      <c r="B69" s="19">
        <f aca="true" t="shared" si="4" ref="B69:B79">C69+D69+E69+F69</f>
        <v>44226437.230000004</v>
      </c>
      <c r="C69" s="19">
        <f>C70+C71+C72+C73</f>
        <v>9893737.23</v>
      </c>
      <c r="D69" s="19">
        <f>D70+D71+D72+D73</f>
        <v>12845900</v>
      </c>
      <c r="E69" s="19">
        <f>E70+E71+E72+E73</f>
        <v>8696500</v>
      </c>
      <c r="F69" s="19">
        <f>F70+F71+F72+F73</f>
        <v>12790300</v>
      </c>
      <c r="G69" s="20"/>
      <c r="H69" s="20"/>
      <c r="I69" s="57"/>
      <c r="J69" s="57"/>
    </row>
    <row r="70" spans="1:10" ht="93.75" customHeight="1" thickBot="1">
      <c r="A70" s="21" t="s">
        <v>131</v>
      </c>
      <c r="B70" s="19">
        <f t="shared" si="4"/>
        <v>37348567.41</v>
      </c>
      <c r="C70" s="20">
        <f>C77+C112+C222</f>
        <v>7468567.41</v>
      </c>
      <c r="D70" s="20">
        <f>D77+D112+D222</f>
        <v>11926300</v>
      </c>
      <c r="E70" s="20">
        <f>E77+E112+E222</f>
        <v>6379800</v>
      </c>
      <c r="F70" s="20">
        <f>F77+F112+F222</f>
        <v>11573900</v>
      </c>
      <c r="G70" s="20"/>
      <c r="H70" s="20"/>
      <c r="I70" s="57"/>
      <c r="J70" s="57"/>
    </row>
    <row r="71" spans="1:10" ht="94.5" customHeight="1" thickBot="1">
      <c r="A71" s="21" t="s">
        <v>135</v>
      </c>
      <c r="B71" s="19">
        <f t="shared" si="4"/>
        <v>3248282.83</v>
      </c>
      <c r="C71" s="20">
        <f>C86+C251</f>
        <v>997982.83</v>
      </c>
      <c r="D71" s="20">
        <f>D86+D251</f>
        <v>760200</v>
      </c>
      <c r="E71" s="20">
        <f>E86+E251</f>
        <v>518200</v>
      </c>
      <c r="F71" s="20">
        <f>F86+F251</f>
        <v>971900</v>
      </c>
      <c r="G71" s="20"/>
      <c r="H71" s="20"/>
      <c r="I71" s="57"/>
      <c r="J71" s="57"/>
    </row>
    <row r="72" spans="1:10" ht="106.5" customHeight="1" thickBot="1">
      <c r="A72" s="21" t="s">
        <v>140</v>
      </c>
      <c r="B72" s="19">
        <f t="shared" si="4"/>
        <v>3533586.99</v>
      </c>
      <c r="C72" s="20">
        <f>C84+C85+C93+C94+C99+C100+C117+C136+C225+C229+C257</f>
        <v>1427186.99</v>
      </c>
      <c r="D72" s="20">
        <f>D84+D85+D93+D94+D99+D100+D117+D136+D225+D229+D257</f>
        <v>159400</v>
      </c>
      <c r="E72" s="20">
        <f>E84+E85+E93+E94+E99+E100+E117+E136+E225+E229+E257</f>
        <v>1702500</v>
      </c>
      <c r="F72" s="20">
        <f>F84+F85+F93+F94+F99+F100+F117+F136+F225+F229+F257</f>
        <v>244500</v>
      </c>
      <c r="G72" s="20"/>
      <c r="H72" s="20"/>
      <c r="I72" s="57"/>
      <c r="J72" s="57"/>
    </row>
    <row r="73" spans="1:10" ht="76.5" customHeight="1" thickBot="1">
      <c r="A73" s="21" t="s">
        <v>141</v>
      </c>
      <c r="B73" s="19">
        <f t="shared" si="4"/>
        <v>96000</v>
      </c>
      <c r="C73" s="20">
        <f>C147</f>
        <v>0</v>
      </c>
      <c r="D73" s="20">
        <f>D147</f>
        <v>0</v>
      </c>
      <c r="E73" s="20">
        <f>E147</f>
        <v>96000</v>
      </c>
      <c r="F73" s="20">
        <f>F147</f>
        <v>0</v>
      </c>
      <c r="G73" s="20"/>
      <c r="H73" s="20"/>
      <c r="I73" s="57"/>
      <c r="J73" s="57"/>
    </row>
    <row r="74" spans="1:10" ht="21.75" customHeight="1" thickBot="1">
      <c r="A74" s="21" t="s">
        <v>122</v>
      </c>
      <c r="B74" s="19"/>
      <c r="C74" s="20"/>
      <c r="D74" s="20"/>
      <c r="E74" s="20"/>
      <c r="F74" s="20"/>
      <c r="G74" s="20"/>
      <c r="H74" s="20"/>
      <c r="I74" s="57"/>
      <c r="J74" s="57"/>
    </row>
    <row r="75" spans="1:10" ht="48.75" customHeight="1" thickBot="1">
      <c r="A75" s="18" t="s">
        <v>143</v>
      </c>
      <c r="B75" s="19">
        <f t="shared" si="4"/>
        <v>4002200</v>
      </c>
      <c r="C75" s="20">
        <f>C77+C82+C96+C99+C100</f>
        <v>768400</v>
      </c>
      <c r="D75" s="20">
        <f>D77+D82+D96+D99+D100</f>
        <v>924500</v>
      </c>
      <c r="E75" s="20">
        <f>E77+E82+E96+E99+E100</f>
        <v>1056600</v>
      </c>
      <c r="F75" s="20">
        <f>F77+F82+F96+F99+F100</f>
        <v>1252700</v>
      </c>
      <c r="G75" s="20"/>
      <c r="H75" s="20"/>
      <c r="I75" s="57"/>
      <c r="J75" s="57"/>
    </row>
    <row r="76" spans="1:10" ht="20.25" customHeight="1" thickBot="1">
      <c r="A76" s="21" t="s">
        <v>52</v>
      </c>
      <c r="B76" s="19">
        <f>C76+D76+E76+F76</f>
        <v>0</v>
      </c>
      <c r="C76" s="20"/>
      <c r="D76" s="20"/>
      <c r="E76" s="20"/>
      <c r="F76" s="20"/>
      <c r="G76" s="20"/>
      <c r="H76" s="20"/>
      <c r="I76" s="57"/>
      <c r="J76" s="57"/>
    </row>
    <row r="77" spans="1:10" ht="47.25" customHeight="1" thickBot="1">
      <c r="A77" s="18" t="s">
        <v>144</v>
      </c>
      <c r="B77" s="19">
        <f t="shared" si="4"/>
        <v>200100</v>
      </c>
      <c r="C77" s="20">
        <f>C79+C80+C81</f>
        <v>38800</v>
      </c>
      <c r="D77" s="20">
        <f>D79+D80+D81</f>
        <v>38800</v>
      </c>
      <c r="E77" s="20">
        <f>E79+E80+E81</f>
        <v>64600</v>
      </c>
      <c r="F77" s="20">
        <f>F79+F80+F81</f>
        <v>57900</v>
      </c>
      <c r="G77" s="20"/>
      <c r="H77" s="20"/>
      <c r="I77" s="57"/>
      <c r="J77" s="57"/>
    </row>
    <row r="78" spans="1:10" ht="19.5" customHeight="1" thickBot="1">
      <c r="A78" s="21" t="s">
        <v>28</v>
      </c>
      <c r="B78" s="19">
        <f t="shared" si="4"/>
        <v>0</v>
      </c>
      <c r="C78" s="20"/>
      <c r="D78" s="20"/>
      <c r="E78" s="20"/>
      <c r="F78" s="20"/>
      <c r="G78" s="20"/>
      <c r="H78" s="20"/>
      <c r="I78" s="57"/>
      <c r="J78" s="57"/>
    </row>
    <row r="79" spans="1:10" ht="23.25" customHeight="1" thickBot="1">
      <c r="A79" s="21" t="s">
        <v>145</v>
      </c>
      <c r="B79" s="19">
        <f t="shared" si="4"/>
        <v>153700</v>
      </c>
      <c r="C79" s="20">
        <v>29800</v>
      </c>
      <c r="D79" s="20">
        <v>29800</v>
      </c>
      <c r="E79" s="20">
        <v>49600</v>
      </c>
      <c r="F79" s="20">
        <v>44500</v>
      </c>
      <c r="G79" s="20"/>
      <c r="H79" s="20"/>
      <c r="I79" s="57"/>
      <c r="J79" s="57"/>
    </row>
    <row r="80" spans="1:10" ht="22.5" customHeight="1" thickBot="1">
      <c r="A80" s="21" t="s">
        <v>146</v>
      </c>
      <c r="B80" s="19">
        <f>C80+D80+E80+F80</f>
        <v>0</v>
      </c>
      <c r="C80" s="20"/>
      <c r="D80" s="20"/>
      <c r="E80" s="20"/>
      <c r="F80" s="20"/>
      <c r="G80" s="20"/>
      <c r="H80" s="20"/>
      <c r="I80" s="57"/>
      <c r="J80" s="57"/>
    </row>
    <row r="81" spans="1:10" ht="30" customHeight="1" thickBot="1">
      <c r="A81" s="21" t="s">
        <v>147</v>
      </c>
      <c r="B81" s="19">
        <f aca="true" t="shared" si="5" ref="B81:B86">C81+D81+E81+F81</f>
        <v>46400</v>
      </c>
      <c r="C81" s="20">
        <v>9000</v>
      </c>
      <c r="D81" s="20">
        <v>9000</v>
      </c>
      <c r="E81" s="20">
        <v>15000</v>
      </c>
      <c r="F81" s="20">
        <v>13400</v>
      </c>
      <c r="G81" s="20"/>
      <c r="H81" s="20"/>
      <c r="I81" s="57"/>
      <c r="J81" s="57"/>
    </row>
    <row r="82" spans="1:10" ht="21" customHeight="1" thickBot="1">
      <c r="A82" s="18" t="s">
        <v>148</v>
      </c>
      <c r="B82" s="19">
        <f t="shared" si="5"/>
        <v>3557000</v>
      </c>
      <c r="C82" s="20">
        <f>C84+C85+C86+C92+C93+C94+C95</f>
        <v>726900</v>
      </c>
      <c r="D82" s="20">
        <f>D84+D85+D86+D92+D93+D94+D95</f>
        <v>823000</v>
      </c>
      <c r="E82" s="20">
        <f>E84+E85+E86+E92+E93+E94+E95</f>
        <v>918800</v>
      </c>
      <c r="F82" s="20">
        <f>F84+F85+F86+F92+F93+F94+F95</f>
        <v>1088300</v>
      </c>
      <c r="G82" s="20"/>
      <c r="H82" s="20"/>
      <c r="I82" s="57"/>
      <c r="J82" s="57"/>
    </row>
    <row r="83" spans="1:10" ht="15.75" customHeight="1" thickBot="1">
      <c r="A83" s="21" t="s">
        <v>28</v>
      </c>
      <c r="B83" s="19"/>
      <c r="C83" s="20"/>
      <c r="D83" s="20"/>
      <c r="E83" s="20"/>
      <c r="F83" s="20"/>
      <c r="G83" s="20"/>
      <c r="H83" s="20"/>
      <c r="I83" s="57"/>
      <c r="J83" s="57"/>
    </row>
    <row r="84" spans="1:10" ht="22.5" customHeight="1" thickBot="1">
      <c r="A84" s="21" t="s">
        <v>149</v>
      </c>
      <c r="B84" s="19">
        <f>C84+D84+E84+F84</f>
        <v>0</v>
      </c>
      <c r="C84" s="20"/>
      <c r="D84" s="20"/>
      <c r="E84" s="20"/>
      <c r="F84" s="20"/>
      <c r="G84" s="20"/>
      <c r="H84" s="20"/>
      <c r="I84" s="57"/>
      <c r="J84" s="57"/>
    </row>
    <row r="85" spans="1:10" ht="20.25" customHeight="1" thickBot="1">
      <c r="A85" s="21" t="s">
        <v>150</v>
      </c>
      <c r="B85" s="19">
        <f t="shared" si="5"/>
        <v>0</v>
      </c>
      <c r="C85" s="20"/>
      <c r="D85" s="20"/>
      <c r="E85" s="20"/>
      <c r="F85" s="20"/>
      <c r="G85" s="20"/>
      <c r="H85" s="20"/>
      <c r="I85" s="57"/>
      <c r="J85" s="57"/>
    </row>
    <row r="86" spans="1:10" ht="19.5" customHeight="1" thickBot="1">
      <c r="A86" s="21" t="s">
        <v>151</v>
      </c>
      <c r="B86" s="19">
        <f t="shared" si="5"/>
        <v>2938000</v>
      </c>
      <c r="C86" s="20">
        <f>C88+C89+C90+C91</f>
        <v>687700</v>
      </c>
      <c r="D86" s="20">
        <f>D88+D89+D90+D91</f>
        <v>760200</v>
      </c>
      <c r="E86" s="20">
        <f>E88+E89+E90+E91</f>
        <v>518200</v>
      </c>
      <c r="F86" s="20">
        <f>F88+F89+F90+F91</f>
        <v>971900</v>
      </c>
      <c r="G86" s="20"/>
      <c r="H86" s="20"/>
      <c r="I86" s="57"/>
      <c r="J86" s="57"/>
    </row>
    <row r="87" spans="1:10" ht="20.25" customHeight="1" thickBot="1">
      <c r="A87" s="21" t="s">
        <v>52</v>
      </c>
      <c r="B87" s="19">
        <f>C87+D87+E87+F87</f>
        <v>0</v>
      </c>
      <c r="C87" s="20"/>
      <c r="D87" s="20"/>
      <c r="E87" s="20"/>
      <c r="F87" s="20"/>
      <c r="G87" s="20"/>
      <c r="H87" s="20"/>
      <c r="I87" s="57"/>
      <c r="J87" s="57"/>
    </row>
    <row r="88" spans="1:10" ht="34.5" customHeight="1" thickBot="1">
      <c r="A88" s="53" t="s">
        <v>79</v>
      </c>
      <c r="B88" s="19">
        <f aca="true" t="shared" si="6" ref="B88:B94">C88+D88+E88+F88</f>
        <v>1919000</v>
      </c>
      <c r="C88" s="20">
        <v>507700</v>
      </c>
      <c r="D88" s="20">
        <v>475200</v>
      </c>
      <c r="E88" s="20">
        <v>303200</v>
      </c>
      <c r="F88" s="20">
        <v>632900</v>
      </c>
      <c r="G88" s="20"/>
      <c r="H88" s="20"/>
      <c r="I88" s="57"/>
      <c r="J88" s="57"/>
    </row>
    <row r="89" spans="1:10" ht="19.5" customHeight="1" thickBot="1">
      <c r="A89" s="53" t="s">
        <v>80</v>
      </c>
      <c r="B89" s="19">
        <f t="shared" si="6"/>
        <v>0</v>
      </c>
      <c r="C89" s="20"/>
      <c r="D89" s="20"/>
      <c r="E89" s="20"/>
      <c r="F89" s="20"/>
      <c r="G89" s="20"/>
      <c r="H89" s="20"/>
      <c r="I89" s="57"/>
      <c r="J89" s="57"/>
    </row>
    <row r="90" spans="1:10" ht="19.5" customHeight="1" thickBot="1">
      <c r="A90" s="53" t="s">
        <v>81</v>
      </c>
      <c r="B90" s="19">
        <f t="shared" si="6"/>
        <v>807000</v>
      </c>
      <c r="C90" s="20">
        <v>150000</v>
      </c>
      <c r="D90" s="20">
        <v>240000</v>
      </c>
      <c r="E90" s="20">
        <v>200000</v>
      </c>
      <c r="F90" s="20">
        <v>217000</v>
      </c>
      <c r="G90" s="20"/>
      <c r="H90" s="20"/>
      <c r="I90" s="57"/>
      <c r="J90" s="57"/>
    </row>
    <row r="91" spans="1:10" ht="18.75" customHeight="1" thickBot="1">
      <c r="A91" s="53" t="s">
        <v>82</v>
      </c>
      <c r="B91" s="19">
        <f>C91+D91+E91+F91</f>
        <v>212000</v>
      </c>
      <c r="C91" s="20">
        <v>30000</v>
      </c>
      <c r="D91" s="20">
        <v>45000</v>
      </c>
      <c r="E91" s="20">
        <v>15000</v>
      </c>
      <c r="F91" s="20">
        <v>122000</v>
      </c>
      <c r="G91" s="20"/>
      <c r="H91" s="20"/>
      <c r="I91" s="57"/>
      <c r="J91" s="57"/>
    </row>
    <row r="92" spans="1:10" ht="47.25" customHeight="1" hidden="1" thickBot="1">
      <c r="A92" s="21" t="s">
        <v>83</v>
      </c>
      <c r="B92" s="19">
        <f t="shared" si="6"/>
        <v>0</v>
      </c>
      <c r="C92" s="20"/>
      <c r="D92" s="20"/>
      <c r="E92" s="20"/>
      <c r="F92" s="20"/>
      <c r="G92" s="20"/>
      <c r="H92" s="20"/>
      <c r="I92" s="57"/>
      <c r="J92" s="57"/>
    </row>
    <row r="93" spans="1:10" ht="34.5" customHeight="1" thickBot="1">
      <c r="A93" s="21" t="s">
        <v>152</v>
      </c>
      <c r="B93" s="19">
        <f t="shared" si="6"/>
        <v>360500</v>
      </c>
      <c r="C93" s="20">
        <v>31200</v>
      </c>
      <c r="D93" s="20">
        <v>50900</v>
      </c>
      <c r="E93" s="20">
        <v>209800</v>
      </c>
      <c r="F93" s="20">
        <v>68600</v>
      </c>
      <c r="G93" s="20"/>
      <c r="H93" s="20"/>
      <c r="I93" s="57"/>
      <c r="J93" s="57"/>
    </row>
    <row r="94" spans="1:10" ht="23.25" customHeight="1" thickBot="1">
      <c r="A94" s="21" t="s">
        <v>153</v>
      </c>
      <c r="B94" s="19">
        <f t="shared" si="6"/>
        <v>258500</v>
      </c>
      <c r="C94" s="20">
        <v>8000</v>
      </c>
      <c r="D94" s="20">
        <v>11900</v>
      </c>
      <c r="E94" s="20">
        <v>190800</v>
      </c>
      <c r="F94" s="20">
        <v>47800</v>
      </c>
      <c r="G94" s="20"/>
      <c r="H94" s="20"/>
      <c r="I94" s="57"/>
      <c r="J94" s="57"/>
    </row>
    <row r="95" spans="1:10" ht="47.25" customHeight="1" hidden="1" thickBot="1">
      <c r="A95" s="21" t="s">
        <v>85</v>
      </c>
      <c r="B95" s="19">
        <f>C95+D95+E95+F95</f>
        <v>0</v>
      </c>
      <c r="C95" s="20"/>
      <c r="D95" s="20"/>
      <c r="E95" s="20"/>
      <c r="F95" s="20"/>
      <c r="G95" s="20"/>
      <c r="H95" s="20"/>
      <c r="I95" s="57"/>
      <c r="J95" s="57"/>
    </row>
    <row r="96" spans="1:10" ht="47.25" customHeight="1" hidden="1" thickBot="1">
      <c r="A96" s="18" t="s">
        <v>86</v>
      </c>
      <c r="B96" s="19">
        <f aca="true" t="shared" si="7" ref="B96:B104">C96+D96+E96+F96</f>
        <v>0</v>
      </c>
      <c r="C96" s="20"/>
      <c r="D96" s="20"/>
      <c r="E96" s="20"/>
      <c r="F96" s="20"/>
      <c r="G96" s="20"/>
      <c r="H96" s="20"/>
      <c r="I96" s="57"/>
      <c r="J96" s="57"/>
    </row>
    <row r="97" spans="1:10" ht="47.25" customHeight="1" hidden="1" thickBot="1">
      <c r="A97" s="21" t="s">
        <v>28</v>
      </c>
      <c r="B97" s="19">
        <f t="shared" si="7"/>
        <v>0</v>
      </c>
      <c r="C97" s="20"/>
      <c r="D97" s="20"/>
      <c r="E97" s="20"/>
      <c r="F97" s="20"/>
      <c r="G97" s="20"/>
      <c r="H97" s="20"/>
      <c r="I97" s="57"/>
      <c r="J97" s="57"/>
    </row>
    <row r="98" spans="1:10" ht="47.25" customHeight="1" hidden="1" thickBot="1">
      <c r="A98" s="21" t="s">
        <v>87</v>
      </c>
      <c r="B98" s="19">
        <f t="shared" si="7"/>
        <v>0</v>
      </c>
      <c r="C98" s="20"/>
      <c r="D98" s="20"/>
      <c r="E98" s="20"/>
      <c r="F98" s="20"/>
      <c r="G98" s="20"/>
      <c r="H98" s="20"/>
      <c r="I98" s="57"/>
      <c r="J98" s="57"/>
    </row>
    <row r="99" spans="1:10" ht="18.75" customHeight="1" thickBot="1">
      <c r="A99" s="18" t="s">
        <v>154</v>
      </c>
      <c r="B99" s="36">
        <f t="shared" si="7"/>
        <v>234600</v>
      </c>
      <c r="C99" s="20">
        <v>2700</v>
      </c>
      <c r="D99" s="20">
        <v>62700</v>
      </c>
      <c r="E99" s="20">
        <v>62700</v>
      </c>
      <c r="F99" s="20">
        <v>106500</v>
      </c>
      <c r="G99" s="20"/>
      <c r="H99" s="20"/>
      <c r="I99" s="57"/>
      <c r="J99" s="57"/>
    </row>
    <row r="100" spans="1:10" ht="33.75" customHeight="1">
      <c r="A100" s="37" t="s">
        <v>155</v>
      </c>
      <c r="B100" s="38">
        <f t="shared" si="7"/>
        <v>10500</v>
      </c>
      <c r="C100" s="39">
        <f>C102+C103+C104+C105</f>
        <v>0</v>
      </c>
      <c r="D100" s="39">
        <f>D102+D103+D104+D105</f>
        <v>0</v>
      </c>
      <c r="E100" s="39">
        <f>E102+E103+E104+E105</f>
        <v>10500</v>
      </c>
      <c r="F100" s="39">
        <f>F102+F103+F104+F105</f>
        <v>0</v>
      </c>
      <c r="G100" s="25"/>
      <c r="H100" s="25"/>
      <c r="I100" s="57"/>
      <c r="J100" s="57"/>
    </row>
    <row r="101" spans="1:10" ht="21" customHeight="1" thickBot="1">
      <c r="A101" s="40" t="s">
        <v>28</v>
      </c>
      <c r="B101" s="41"/>
      <c r="C101" s="20"/>
      <c r="D101" s="20"/>
      <c r="E101" s="20"/>
      <c r="F101" s="20"/>
      <c r="G101" s="20"/>
      <c r="H101" s="20"/>
      <c r="I101" s="57"/>
      <c r="J101" s="57"/>
    </row>
    <row r="102" spans="1:10" ht="47.25" customHeight="1" hidden="1" thickBot="1">
      <c r="A102" s="21" t="s">
        <v>90</v>
      </c>
      <c r="B102" s="19">
        <f t="shared" si="7"/>
        <v>0</v>
      </c>
      <c r="C102" s="20"/>
      <c r="D102" s="20"/>
      <c r="E102" s="20"/>
      <c r="F102" s="20"/>
      <c r="G102" s="20"/>
      <c r="H102" s="20"/>
      <c r="I102" s="57"/>
      <c r="J102" s="57"/>
    </row>
    <row r="103" spans="1:10" ht="47.25" customHeight="1" hidden="1" thickBot="1">
      <c r="A103" s="21" t="s">
        <v>91</v>
      </c>
      <c r="B103" s="19">
        <f t="shared" si="7"/>
        <v>0</v>
      </c>
      <c r="C103" s="20"/>
      <c r="D103" s="20"/>
      <c r="E103" s="20"/>
      <c r="F103" s="20"/>
      <c r="G103" s="20"/>
      <c r="H103" s="20"/>
      <c r="I103" s="57"/>
      <c r="J103" s="57"/>
    </row>
    <row r="104" spans="1:10" ht="47.25" customHeight="1" hidden="1" thickBot="1">
      <c r="A104" s="21" t="s">
        <v>92</v>
      </c>
      <c r="B104" s="19">
        <f t="shared" si="7"/>
        <v>0</v>
      </c>
      <c r="C104" s="20"/>
      <c r="D104" s="20"/>
      <c r="E104" s="20"/>
      <c r="F104" s="20"/>
      <c r="G104" s="20"/>
      <c r="H104" s="20"/>
      <c r="I104" s="57"/>
      <c r="J104" s="57"/>
    </row>
    <row r="105" spans="1:10" ht="29.25" customHeight="1" thickBot="1">
      <c r="A105" s="21" t="s">
        <v>156</v>
      </c>
      <c r="B105" s="19">
        <f aca="true" t="shared" si="8" ref="B105:B110">C105+D105+E105+F105</f>
        <v>10500</v>
      </c>
      <c r="C105" s="20"/>
      <c r="D105" s="20"/>
      <c r="E105" s="20">
        <v>10500</v>
      </c>
      <c r="F105" s="20"/>
      <c r="G105" s="20"/>
      <c r="H105" s="20"/>
      <c r="I105" s="57"/>
      <c r="J105" s="57"/>
    </row>
    <row r="106" spans="1:10" ht="47.25" customHeight="1" hidden="1" thickBot="1">
      <c r="A106" s="18" t="s">
        <v>94</v>
      </c>
      <c r="B106" s="19">
        <f t="shared" si="8"/>
        <v>0</v>
      </c>
      <c r="C106" s="20"/>
      <c r="D106" s="20"/>
      <c r="E106" s="20"/>
      <c r="F106" s="20"/>
      <c r="G106" s="20"/>
      <c r="H106" s="20"/>
      <c r="I106" s="57"/>
      <c r="J106" s="57"/>
    </row>
    <row r="107" spans="1:10" ht="47.25" customHeight="1" hidden="1" thickBot="1">
      <c r="A107" s="21" t="s">
        <v>28</v>
      </c>
      <c r="B107" s="19">
        <f t="shared" si="8"/>
        <v>0</v>
      </c>
      <c r="C107" s="20"/>
      <c r="D107" s="20"/>
      <c r="E107" s="20"/>
      <c r="F107" s="20"/>
      <c r="G107" s="20"/>
      <c r="H107" s="20"/>
      <c r="I107" s="57"/>
      <c r="J107" s="57"/>
    </row>
    <row r="108" spans="1:10" ht="47.25" customHeight="1" hidden="1" thickBot="1">
      <c r="A108" s="21" t="s">
        <v>95</v>
      </c>
      <c r="B108" s="19">
        <f t="shared" si="8"/>
        <v>0</v>
      </c>
      <c r="C108" s="20"/>
      <c r="D108" s="20"/>
      <c r="E108" s="20"/>
      <c r="F108" s="20"/>
      <c r="G108" s="20"/>
      <c r="H108" s="20"/>
      <c r="I108" s="57"/>
      <c r="J108" s="57"/>
    </row>
    <row r="109" spans="1:10" ht="47.25" customHeight="1" hidden="1" thickBot="1">
      <c r="A109" s="21" t="s">
        <v>96</v>
      </c>
      <c r="B109" s="19">
        <f t="shared" si="8"/>
        <v>0</v>
      </c>
      <c r="C109" s="20"/>
      <c r="D109" s="20"/>
      <c r="E109" s="20"/>
      <c r="F109" s="20"/>
      <c r="G109" s="20"/>
      <c r="H109" s="20"/>
      <c r="I109" s="57"/>
      <c r="J109" s="57"/>
    </row>
    <row r="110" spans="1:10" ht="97.5" customHeight="1" thickBot="1">
      <c r="A110" s="18" t="s">
        <v>162</v>
      </c>
      <c r="B110" s="19">
        <f t="shared" si="8"/>
        <v>38495800</v>
      </c>
      <c r="C110" s="20">
        <f>C112+C117+C132+C135+C136</f>
        <v>7492900</v>
      </c>
      <c r="D110" s="20">
        <f>D112+D117+D132+D135+D136</f>
        <v>11921400</v>
      </c>
      <c r="E110" s="20">
        <f>E112+E117+E132+E135+E136</f>
        <v>7543900</v>
      </c>
      <c r="F110" s="20">
        <f>F112+F117+F132+F135+F136</f>
        <v>11537600</v>
      </c>
      <c r="G110" s="20"/>
      <c r="H110" s="20"/>
      <c r="I110" s="57"/>
      <c r="J110" s="57"/>
    </row>
    <row r="111" spans="1:10" ht="19.5" customHeight="1" thickBot="1">
      <c r="A111" s="21" t="s">
        <v>52</v>
      </c>
      <c r="B111" s="19"/>
      <c r="C111" s="20"/>
      <c r="D111" s="20"/>
      <c r="E111" s="20"/>
      <c r="F111" s="20"/>
      <c r="G111" s="20"/>
      <c r="H111" s="20"/>
      <c r="I111" s="57"/>
      <c r="J111" s="57"/>
    </row>
    <row r="112" spans="1:10" ht="47.25" customHeight="1" thickBot="1">
      <c r="A112" s="18" t="s">
        <v>144</v>
      </c>
      <c r="B112" s="19">
        <f>C112+D112+E112+F112</f>
        <v>37148400</v>
      </c>
      <c r="C112" s="20">
        <f>C114+C115+C116</f>
        <v>7429700</v>
      </c>
      <c r="D112" s="20">
        <f>D114+D115+D116</f>
        <v>11887500</v>
      </c>
      <c r="E112" s="20">
        <f>E114+E115+E116</f>
        <v>6315200</v>
      </c>
      <c r="F112" s="20">
        <f>F114+F115+F116</f>
        <v>11516000</v>
      </c>
      <c r="G112" s="20"/>
      <c r="H112" s="20"/>
      <c r="I112" s="57"/>
      <c r="J112" s="57"/>
    </row>
    <row r="113" spans="1:10" ht="19.5" customHeight="1" thickBot="1">
      <c r="A113" s="21" t="s">
        <v>28</v>
      </c>
      <c r="B113" s="19"/>
      <c r="C113" s="20"/>
      <c r="D113" s="20"/>
      <c r="E113" s="20"/>
      <c r="F113" s="20"/>
      <c r="G113" s="20"/>
      <c r="H113" s="20"/>
      <c r="I113" s="57"/>
      <c r="J113" s="57"/>
    </row>
    <row r="114" spans="1:10" ht="19.5" customHeight="1" thickBot="1">
      <c r="A114" s="21" t="s">
        <v>145</v>
      </c>
      <c r="B114" s="19">
        <f aca="true" t="shared" si="9" ref="B114:B135">C114+D114+E114+F114</f>
        <v>28529300</v>
      </c>
      <c r="C114" s="20">
        <v>5709300</v>
      </c>
      <c r="D114" s="20">
        <v>9136700</v>
      </c>
      <c r="E114" s="20">
        <v>4914600</v>
      </c>
      <c r="F114" s="20">
        <v>8768700</v>
      </c>
      <c r="G114" s="20"/>
      <c r="H114" s="20"/>
      <c r="I114" s="57"/>
      <c r="J114" s="57"/>
    </row>
    <row r="115" spans="1:10" ht="20.25" customHeight="1" thickBot="1">
      <c r="A115" s="21" t="s">
        <v>146</v>
      </c>
      <c r="B115" s="19">
        <f t="shared" si="9"/>
        <v>3500</v>
      </c>
      <c r="C115" s="20">
        <v>400</v>
      </c>
      <c r="D115" s="20">
        <v>800</v>
      </c>
      <c r="E115" s="20">
        <v>600</v>
      </c>
      <c r="F115" s="20">
        <v>1700</v>
      </c>
      <c r="G115" s="20"/>
      <c r="H115" s="20"/>
      <c r="I115" s="57"/>
      <c r="J115" s="57"/>
    </row>
    <row r="116" spans="1:10" ht="30.75" customHeight="1" thickBot="1">
      <c r="A116" s="21" t="s">
        <v>147</v>
      </c>
      <c r="B116" s="19">
        <f t="shared" si="9"/>
        <v>8615600</v>
      </c>
      <c r="C116" s="20">
        <v>1720000</v>
      </c>
      <c r="D116" s="20">
        <v>2750000</v>
      </c>
      <c r="E116" s="20">
        <v>1400000</v>
      </c>
      <c r="F116" s="20">
        <v>2745600</v>
      </c>
      <c r="G116" s="20"/>
      <c r="H116" s="20"/>
      <c r="I116" s="57"/>
      <c r="J116" s="57"/>
    </row>
    <row r="117" spans="1:10" ht="17.25" customHeight="1" thickBot="1">
      <c r="A117" s="18" t="s">
        <v>157</v>
      </c>
      <c r="B117" s="19">
        <f>C117+D117+E117+F117</f>
        <v>135000</v>
      </c>
      <c r="C117" s="20">
        <f>C119+C120+C121+C127+C128+C130+C131+C129</f>
        <v>63200</v>
      </c>
      <c r="D117" s="20">
        <f>D119+D120+D121+D127+D128+D130+D131+D129</f>
        <v>33900</v>
      </c>
      <c r="E117" s="20">
        <f>E119+E120+E121+E127+E128+E130+E131+E129</f>
        <v>16300</v>
      </c>
      <c r="F117" s="20">
        <f>F119+F120+F121+F127+F128+F130+F131+F129</f>
        <v>21600</v>
      </c>
      <c r="G117" s="20"/>
      <c r="H117" s="20"/>
      <c r="I117" s="57"/>
      <c r="J117" s="57"/>
    </row>
    <row r="118" spans="1:10" ht="20.25" customHeight="1" thickBot="1">
      <c r="A118" s="21" t="s">
        <v>28</v>
      </c>
      <c r="B118" s="19">
        <f t="shared" si="9"/>
        <v>0</v>
      </c>
      <c r="C118" s="20"/>
      <c r="D118" s="20"/>
      <c r="E118" s="20"/>
      <c r="F118" s="20"/>
      <c r="G118" s="20"/>
      <c r="H118" s="20"/>
      <c r="I118" s="57"/>
      <c r="J118" s="57"/>
    </row>
    <row r="119" spans="1:10" ht="20.25" customHeight="1" thickBot="1">
      <c r="A119" s="21" t="s">
        <v>149</v>
      </c>
      <c r="B119" s="19">
        <f t="shared" si="9"/>
        <v>65000</v>
      </c>
      <c r="C119" s="20">
        <v>10800</v>
      </c>
      <c r="D119" s="20">
        <v>16300</v>
      </c>
      <c r="E119" s="20">
        <v>16300</v>
      </c>
      <c r="F119" s="20">
        <v>21600</v>
      </c>
      <c r="G119" s="20"/>
      <c r="H119" s="20"/>
      <c r="I119" s="57"/>
      <c r="J119" s="57"/>
    </row>
    <row r="120" spans="1:10" ht="20.25" customHeight="1" hidden="1" thickBot="1">
      <c r="A120" s="21" t="s">
        <v>77</v>
      </c>
      <c r="B120" s="19">
        <f t="shared" si="9"/>
        <v>0</v>
      </c>
      <c r="C120" s="20"/>
      <c r="D120" s="20"/>
      <c r="E120" s="20"/>
      <c r="F120" s="20"/>
      <c r="G120" s="20"/>
      <c r="H120" s="20"/>
      <c r="I120" s="57"/>
      <c r="J120" s="57"/>
    </row>
    <row r="121" spans="1:10" ht="20.25" customHeight="1" hidden="1" thickBot="1">
      <c r="A121" s="21" t="s">
        <v>78</v>
      </c>
      <c r="B121" s="19">
        <f t="shared" si="9"/>
        <v>0</v>
      </c>
      <c r="C121" s="20">
        <f>C123+C124+C125+C126</f>
        <v>0</v>
      </c>
      <c r="D121" s="20">
        <f>D123+D124+D125+D126</f>
        <v>0</v>
      </c>
      <c r="E121" s="20">
        <f>E123+E124+E125+E126</f>
        <v>0</v>
      </c>
      <c r="F121" s="20">
        <f>F123+F124+F125+F126</f>
        <v>0</v>
      </c>
      <c r="G121" s="20"/>
      <c r="H121" s="20"/>
      <c r="I121" s="57"/>
      <c r="J121" s="57"/>
    </row>
    <row r="122" spans="1:10" ht="47.25" customHeight="1" hidden="1" thickBot="1">
      <c r="A122" s="21" t="s">
        <v>52</v>
      </c>
      <c r="B122" s="19">
        <f t="shared" si="9"/>
        <v>0</v>
      </c>
      <c r="C122" s="20"/>
      <c r="D122" s="20"/>
      <c r="E122" s="20"/>
      <c r="F122" s="20"/>
      <c r="G122" s="20"/>
      <c r="H122" s="20"/>
      <c r="I122" s="57"/>
      <c r="J122" s="57"/>
    </row>
    <row r="123" spans="1:10" ht="47.25" customHeight="1" hidden="1" thickBot="1">
      <c r="A123" s="53" t="s">
        <v>79</v>
      </c>
      <c r="B123" s="19">
        <f t="shared" si="9"/>
        <v>0</v>
      </c>
      <c r="C123" s="20"/>
      <c r="D123" s="20"/>
      <c r="E123" s="20"/>
      <c r="F123" s="20"/>
      <c r="G123" s="20"/>
      <c r="H123" s="20"/>
      <c r="I123" s="57"/>
      <c r="J123" s="57"/>
    </row>
    <row r="124" spans="1:10" ht="47.25" customHeight="1" hidden="1" thickBot="1">
      <c r="A124" s="53" t="s">
        <v>80</v>
      </c>
      <c r="B124" s="19">
        <f t="shared" si="9"/>
        <v>0</v>
      </c>
      <c r="C124" s="20"/>
      <c r="D124" s="20"/>
      <c r="E124" s="20"/>
      <c r="F124" s="20"/>
      <c r="G124" s="20"/>
      <c r="H124" s="20"/>
      <c r="I124" s="57"/>
      <c r="J124" s="57"/>
    </row>
    <row r="125" spans="1:10" ht="47.25" customHeight="1" hidden="1" thickBot="1">
      <c r="A125" s="53" t="s">
        <v>81</v>
      </c>
      <c r="B125" s="19">
        <f t="shared" si="9"/>
        <v>0</v>
      </c>
      <c r="C125" s="20"/>
      <c r="D125" s="20"/>
      <c r="E125" s="20"/>
      <c r="F125" s="20"/>
      <c r="G125" s="20"/>
      <c r="H125" s="20"/>
      <c r="I125" s="57"/>
      <c r="J125" s="57"/>
    </row>
    <row r="126" spans="1:10" ht="47.25" customHeight="1" hidden="1" thickBot="1">
      <c r="A126" s="53" t="s">
        <v>82</v>
      </c>
      <c r="B126" s="19">
        <f t="shared" si="9"/>
        <v>0</v>
      </c>
      <c r="C126" s="20"/>
      <c r="D126" s="20"/>
      <c r="E126" s="20"/>
      <c r="F126" s="20"/>
      <c r="G126" s="20"/>
      <c r="H126" s="20"/>
      <c r="I126" s="57"/>
      <c r="J126" s="57"/>
    </row>
    <row r="127" spans="1:10" ht="47.25" customHeight="1" hidden="1" thickBot="1">
      <c r="A127" s="21" t="s">
        <v>83</v>
      </c>
      <c r="B127" s="19">
        <f t="shared" si="9"/>
        <v>0</v>
      </c>
      <c r="C127" s="20"/>
      <c r="D127" s="20"/>
      <c r="E127" s="20"/>
      <c r="F127" s="20"/>
      <c r="G127" s="20"/>
      <c r="H127" s="20"/>
      <c r="I127" s="57"/>
      <c r="J127" s="57"/>
    </row>
    <row r="128" spans="1:10" ht="47.25" customHeight="1" hidden="1" thickBot="1">
      <c r="A128" s="21" t="s">
        <v>84</v>
      </c>
      <c r="B128" s="19">
        <f t="shared" si="9"/>
        <v>0</v>
      </c>
      <c r="C128" s="20"/>
      <c r="D128" s="20"/>
      <c r="E128" s="20"/>
      <c r="F128" s="20"/>
      <c r="G128" s="20"/>
      <c r="H128" s="20"/>
      <c r="I128" s="57"/>
      <c r="J128" s="57"/>
    </row>
    <row r="129" spans="1:10" ht="31.5" customHeight="1" thickBot="1">
      <c r="A129" s="21" t="s">
        <v>152</v>
      </c>
      <c r="B129" s="19">
        <f>C129+D129+E129+F129</f>
        <v>0</v>
      </c>
      <c r="C129" s="20"/>
      <c r="D129" s="20"/>
      <c r="E129" s="20"/>
      <c r="F129" s="20"/>
      <c r="G129" s="20"/>
      <c r="H129" s="20"/>
      <c r="I129" s="57"/>
      <c r="J129" s="57"/>
    </row>
    <row r="130" spans="1:10" ht="22.5" customHeight="1" thickBot="1">
      <c r="A130" s="21" t="s">
        <v>153</v>
      </c>
      <c r="B130" s="19">
        <f t="shared" si="9"/>
        <v>70000</v>
      </c>
      <c r="C130" s="20">
        <v>52400</v>
      </c>
      <c r="D130" s="20">
        <v>17600</v>
      </c>
      <c r="E130" s="20"/>
      <c r="F130" s="20"/>
      <c r="G130" s="20"/>
      <c r="H130" s="20"/>
      <c r="I130" s="57"/>
      <c r="J130" s="57"/>
    </row>
    <row r="131" spans="1:10" ht="47.25" customHeight="1" hidden="1" thickBot="1">
      <c r="A131" s="21" t="s">
        <v>85</v>
      </c>
      <c r="B131" s="19">
        <f t="shared" si="9"/>
        <v>0</v>
      </c>
      <c r="C131" s="20"/>
      <c r="D131" s="20"/>
      <c r="E131" s="20"/>
      <c r="F131" s="20"/>
      <c r="G131" s="20"/>
      <c r="H131" s="20"/>
      <c r="I131" s="57"/>
      <c r="J131" s="57"/>
    </row>
    <row r="132" spans="1:10" ht="47.25" customHeight="1" hidden="1" thickBot="1">
      <c r="A132" s="18" t="s">
        <v>86</v>
      </c>
      <c r="B132" s="19">
        <f t="shared" si="9"/>
        <v>0</v>
      </c>
      <c r="C132" s="20"/>
      <c r="D132" s="20"/>
      <c r="E132" s="20"/>
      <c r="F132" s="20"/>
      <c r="G132" s="20"/>
      <c r="H132" s="20"/>
      <c r="I132" s="57"/>
      <c r="J132" s="57"/>
    </row>
    <row r="133" spans="1:10" ht="47.25" customHeight="1" hidden="1" thickBot="1">
      <c r="A133" s="21" t="s">
        <v>28</v>
      </c>
      <c r="B133" s="19">
        <f t="shared" si="9"/>
        <v>0</v>
      </c>
      <c r="C133" s="20"/>
      <c r="D133" s="20"/>
      <c r="E133" s="20"/>
      <c r="F133" s="20"/>
      <c r="G133" s="20"/>
      <c r="H133" s="20"/>
      <c r="I133" s="57"/>
      <c r="J133" s="57"/>
    </row>
    <row r="134" spans="1:10" ht="47.25" customHeight="1" hidden="1" thickBot="1">
      <c r="A134" s="21" t="s">
        <v>87</v>
      </c>
      <c r="B134" s="19">
        <f t="shared" si="9"/>
        <v>0</v>
      </c>
      <c r="C134" s="20"/>
      <c r="D134" s="20"/>
      <c r="E134" s="20"/>
      <c r="F134" s="20"/>
      <c r="G134" s="20"/>
      <c r="H134" s="20"/>
      <c r="I134" s="57"/>
      <c r="J134" s="57"/>
    </row>
    <row r="135" spans="1:10" ht="47.25" customHeight="1" hidden="1" thickBot="1">
      <c r="A135" s="18" t="s">
        <v>88</v>
      </c>
      <c r="B135" s="36">
        <f t="shared" si="9"/>
        <v>0</v>
      </c>
      <c r="C135" s="20"/>
      <c r="D135" s="20"/>
      <c r="E135" s="20"/>
      <c r="F135" s="20"/>
      <c r="G135" s="20"/>
      <c r="H135" s="20"/>
      <c r="I135" s="57"/>
      <c r="J135" s="57"/>
    </row>
    <row r="136" spans="1:10" ht="37.5" customHeight="1">
      <c r="A136" s="37" t="s">
        <v>158</v>
      </c>
      <c r="B136" s="38">
        <f>C136+D136+E136+F136</f>
        <v>1212400</v>
      </c>
      <c r="C136" s="39">
        <f>C138+C139+C140+C141+C146</f>
        <v>0</v>
      </c>
      <c r="D136" s="39">
        <f>D138+D139+D140+D141+D146</f>
        <v>0</v>
      </c>
      <c r="E136" s="39">
        <f>E138+E139+E140+E141+E146</f>
        <v>1212400</v>
      </c>
      <c r="F136" s="39">
        <f>F138+F139+F140+F141+F146</f>
        <v>0</v>
      </c>
      <c r="G136" s="25"/>
      <c r="H136" s="25"/>
      <c r="I136" s="57"/>
      <c r="J136" s="57"/>
    </row>
    <row r="137" spans="1:10" ht="16.5" customHeight="1" thickBot="1">
      <c r="A137" s="40" t="s">
        <v>28</v>
      </c>
      <c r="B137" s="41"/>
      <c r="C137" s="20"/>
      <c r="D137" s="20"/>
      <c r="E137" s="20"/>
      <c r="F137" s="20"/>
      <c r="G137" s="20"/>
      <c r="H137" s="20"/>
      <c r="I137" s="57"/>
      <c r="J137" s="57"/>
    </row>
    <row r="138" spans="1:10" ht="25.5" customHeight="1" thickBot="1">
      <c r="A138" s="21" t="s">
        <v>159</v>
      </c>
      <c r="B138" s="19">
        <f aca="true" t="shared" si="10" ref="B138:B147">C138+D138+E138+F138</f>
        <v>1212400</v>
      </c>
      <c r="C138" s="20"/>
      <c r="D138" s="20"/>
      <c r="E138" s="20">
        <v>1212400</v>
      </c>
      <c r="F138" s="20"/>
      <c r="G138" s="20"/>
      <c r="H138" s="20"/>
      <c r="I138" s="57"/>
      <c r="J138" s="57"/>
    </row>
    <row r="139" spans="1:10" ht="16.5" customHeight="1" hidden="1" thickBot="1">
      <c r="A139" s="21" t="s">
        <v>91</v>
      </c>
      <c r="B139" s="19">
        <f t="shared" si="10"/>
        <v>0</v>
      </c>
      <c r="C139" s="20"/>
      <c r="D139" s="20"/>
      <c r="E139" s="20"/>
      <c r="F139" s="20"/>
      <c r="G139" s="20"/>
      <c r="H139" s="20"/>
      <c r="I139" s="57"/>
      <c r="J139" s="57"/>
    </row>
    <row r="140" spans="1:10" ht="16.5" customHeight="1" hidden="1" thickBot="1">
      <c r="A140" s="21" t="s">
        <v>92</v>
      </c>
      <c r="B140" s="19">
        <f t="shared" si="10"/>
        <v>0</v>
      </c>
      <c r="C140" s="20"/>
      <c r="D140" s="20"/>
      <c r="E140" s="20"/>
      <c r="F140" s="20"/>
      <c r="G140" s="20"/>
      <c r="H140" s="20"/>
      <c r="I140" s="57"/>
      <c r="J140" s="57"/>
    </row>
    <row r="141" spans="1:10" ht="16.5" customHeight="1" hidden="1" thickBot="1">
      <c r="A141" s="21" t="s">
        <v>93</v>
      </c>
      <c r="B141" s="19">
        <f t="shared" si="10"/>
        <v>0</v>
      </c>
      <c r="C141" s="20"/>
      <c r="D141" s="20"/>
      <c r="E141" s="20"/>
      <c r="F141" s="20"/>
      <c r="G141" s="20"/>
      <c r="H141" s="20"/>
      <c r="I141" s="57"/>
      <c r="J141" s="57"/>
    </row>
    <row r="142" spans="1:10" ht="16.5" customHeight="1" hidden="1" thickBot="1">
      <c r="A142" s="18" t="s">
        <v>94</v>
      </c>
      <c r="B142" s="19">
        <f t="shared" si="10"/>
        <v>0</v>
      </c>
      <c r="C142" s="20"/>
      <c r="D142" s="20"/>
      <c r="E142" s="20"/>
      <c r="F142" s="20"/>
      <c r="G142" s="20"/>
      <c r="H142" s="20"/>
      <c r="I142" s="57"/>
      <c r="J142" s="57"/>
    </row>
    <row r="143" spans="1:10" ht="16.5" customHeight="1" hidden="1" thickBot="1">
      <c r="A143" s="21" t="s">
        <v>28</v>
      </c>
      <c r="B143" s="19">
        <f t="shared" si="10"/>
        <v>0</v>
      </c>
      <c r="C143" s="20"/>
      <c r="D143" s="20"/>
      <c r="E143" s="20"/>
      <c r="F143" s="20"/>
      <c r="G143" s="20"/>
      <c r="H143" s="20"/>
      <c r="I143" s="57"/>
      <c r="J143" s="57"/>
    </row>
    <row r="144" spans="1:10" ht="47.25" customHeight="1" hidden="1" thickBot="1">
      <c r="A144" s="21" t="s">
        <v>95</v>
      </c>
      <c r="B144" s="19">
        <f t="shared" si="10"/>
        <v>0</v>
      </c>
      <c r="C144" s="20"/>
      <c r="D144" s="20"/>
      <c r="E144" s="20"/>
      <c r="F144" s="20"/>
      <c r="G144" s="20"/>
      <c r="H144" s="20"/>
      <c r="I144" s="57"/>
      <c r="J144" s="57"/>
    </row>
    <row r="145" spans="1:10" ht="47.25" customHeight="1" hidden="1" thickBot="1">
      <c r="A145" s="21" t="s">
        <v>96</v>
      </c>
      <c r="B145" s="19">
        <f t="shared" si="10"/>
        <v>0</v>
      </c>
      <c r="C145" s="20"/>
      <c r="D145" s="20"/>
      <c r="E145" s="20"/>
      <c r="F145" s="20"/>
      <c r="G145" s="20"/>
      <c r="H145" s="20"/>
      <c r="I145" s="57"/>
      <c r="J145" s="57"/>
    </row>
    <row r="146" spans="1:10" ht="32.25" customHeight="1" thickBot="1">
      <c r="A146" s="21" t="s">
        <v>156</v>
      </c>
      <c r="B146" s="19">
        <f>C146+D146+E146+F146</f>
        <v>0</v>
      </c>
      <c r="C146" s="20"/>
      <c r="D146" s="20"/>
      <c r="E146" s="20"/>
      <c r="F146" s="20"/>
      <c r="G146" s="20"/>
      <c r="H146" s="20"/>
      <c r="I146" s="57"/>
      <c r="J146" s="57"/>
    </row>
    <row r="147" spans="1:10" ht="81.75" customHeight="1" thickBot="1">
      <c r="A147" s="18" t="s">
        <v>160</v>
      </c>
      <c r="B147" s="19">
        <f t="shared" si="10"/>
        <v>96000</v>
      </c>
      <c r="C147" s="20">
        <f>C148+C183</f>
        <v>0</v>
      </c>
      <c r="D147" s="20">
        <f>D148+D183</f>
        <v>0</v>
      </c>
      <c r="E147" s="20">
        <f>E148+E183</f>
        <v>96000</v>
      </c>
      <c r="F147" s="20">
        <f>F148+F183</f>
        <v>0</v>
      </c>
      <c r="G147" s="20"/>
      <c r="H147" s="20"/>
      <c r="I147" s="57"/>
      <c r="J147" s="57"/>
    </row>
    <row r="148" spans="1:10" ht="39" customHeight="1" thickBot="1">
      <c r="A148" s="18" t="s">
        <v>121</v>
      </c>
      <c r="B148" s="19">
        <f aca="true" t="shared" si="11" ref="B148:B173">C148+D148+E148+F148</f>
        <v>96000</v>
      </c>
      <c r="C148" s="20">
        <f>C150+C155+C169+C172+C173</f>
        <v>0</v>
      </c>
      <c r="D148" s="20">
        <f>D150+D155+D169+D172+D173</f>
        <v>0</v>
      </c>
      <c r="E148" s="20">
        <f>E150+E155+E169+E172+E173</f>
        <v>96000</v>
      </c>
      <c r="F148" s="20">
        <f>F150+F155+F169+F172+F173</f>
        <v>0</v>
      </c>
      <c r="G148" s="20"/>
      <c r="H148" s="20"/>
      <c r="I148" s="57"/>
      <c r="J148" s="57"/>
    </row>
    <row r="149" spans="1:10" ht="21" customHeight="1" thickBot="1">
      <c r="A149" s="21" t="s">
        <v>52</v>
      </c>
      <c r="B149" s="19">
        <f t="shared" si="11"/>
        <v>0</v>
      </c>
      <c r="C149" s="20"/>
      <c r="D149" s="20"/>
      <c r="E149" s="20"/>
      <c r="F149" s="20"/>
      <c r="G149" s="20"/>
      <c r="H149" s="20"/>
      <c r="I149" s="57"/>
      <c r="J149" s="57"/>
    </row>
    <row r="150" spans="1:10" ht="47.25" customHeight="1" hidden="1" thickBot="1">
      <c r="A150" s="18" t="s">
        <v>72</v>
      </c>
      <c r="B150" s="19">
        <f t="shared" si="11"/>
        <v>0</v>
      </c>
      <c r="C150" s="20">
        <f>C152+C153+C154</f>
        <v>0</v>
      </c>
      <c r="D150" s="20">
        <f>D152+D153+D154</f>
        <v>0</v>
      </c>
      <c r="E150" s="20">
        <f>E152+E153+E154</f>
        <v>0</v>
      </c>
      <c r="F150" s="20">
        <f>F152+F153+F154</f>
        <v>0</v>
      </c>
      <c r="G150" s="20"/>
      <c r="H150" s="20"/>
      <c r="I150" s="57"/>
      <c r="J150" s="57"/>
    </row>
    <row r="151" spans="1:10" ht="47.25" customHeight="1" hidden="1" thickBot="1">
      <c r="A151" s="21" t="s">
        <v>28</v>
      </c>
      <c r="B151" s="19">
        <f t="shared" si="11"/>
        <v>0</v>
      </c>
      <c r="C151" s="20"/>
      <c r="D151" s="20"/>
      <c r="E151" s="20"/>
      <c r="F151" s="20"/>
      <c r="G151" s="20"/>
      <c r="H151" s="20"/>
      <c r="I151" s="57"/>
      <c r="J151" s="57"/>
    </row>
    <row r="152" spans="1:10" ht="47.25" customHeight="1" hidden="1" thickBot="1">
      <c r="A152" s="21" t="s">
        <v>73</v>
      </c>
      <c r="B152" s="19">
        <f t="shared" si="11"/>
        <v>0</v>
      </c>
      <c r="C152" s="20"/>
      <c r="D152" s="20"/>
      <c r="E152" s="20"/>
      <c r="F152" s="20"/>
      <c r="G152" s="20"/>
      <c r="H152" s="20"/>
      <c r="I152" s="57"/>
      <c r="J152" s="57"/>
    </row>
    <row r="153" spans="1:10" ht="47.25" customHeight="1" hidden="1" thickBot="1">
      <c r="A153" s="21" t="s">
        <v>74</v>
      </c>
      <c r="B153" s="19">
        <f t="shared" si="11"/>
        <v>0</v>
      </c>
      <c r="C153" s="20"/>
      <c r="D153" s="20"/>
      <c r="E153" s="20"/>
      <c r="F153" s="20"/>
      <c r="G153" s="20"/>
      <c r="H153" s="20"/>
      <c r="I153" s="57"/>
      <c r="J153" s="57"/>
    </row>
    <row r="154" spans="1:10" ht="47.25" customHeight="1" hidden="1" thickBot="1">
      <c r="A154" s="21" t="s">
        <v>75</v>
      </c>
      <c r="B154" s="19">
        <f t="shared" si="11"/>
        <v>0</v>
      </c>
      <c r="C154" s="20"/>
      <c r="D154" s="20"/>
      <c r="E154" s="20"/>
      <c r="F154" s="20"/>
      <c r="G154" s="20"/>
      <c r="H154" s="20"/>
      <c r="I154" s="57"/>
      <c r="J154" s="57"/>
    </row>
    <row r="155" spans="1:10" ht="23.25" customHeight="1" thickBot="1">
      <c r="A155" s="18" t="s">
        <v>161</v>
      </c>
      <c r="B155" s="19">
        <f t="shared" si="11"/>
        <v>96000</v>
      </c>
      <c r="C155" s="20">
        <f>C157+C158+C159+C165+C166+C167+C168</f>
        <v>0</v>
      </c>
      <c r="D155" s="20">
        <f>D157+D158+D159+D165+D166+D167+D168</f>
        <v>0</v>
      </c>
      <c r="E155" s="20">
        <f>E157+E158+E159+E165+E166+E167+E168</f>
        <v>96000</v>
      </c>
      <c r="F155" s="20">
        <f>F157+F158+F159+F165+F166+F167+F168</f>
        <v>0</v>
      </c>
      <c r="G155" s="20"/>
      <c r="H155" s="20"/>
      <c r="I155" s="57"/>
      <c r="J155" s="57"/>
    </row>
    <row r="156" spans="1:10" ht="47.25" customHeight="1" hidden="1" thickBot="1">
      <c r="A156" s="21" t="s">
        <v>28</v>
      </c>
      <c r="B156" s="19">
        <f t="shared" si="11"/>
        <v>0</v>
      </c>
      <c r="C156" s="20"/>
      <c r="D156" s="20"/>
      <c r="E156" s="20"/>
      <c r="F156" s="20"/>
      <c r="G156" s="20"/>
      <c r="H156" s="20"/>
      <c r="I156" s="57"/>
      <c r="J156" s="57"/>
    </row>
    <row r="157" spans="1:10" ht="47.25" customHeight="1" hidden="1" thickBot="1">
      <c r="A157" s="21" t="s">
        <v>76</v>
      </c>
      <c r="B157" s="19">
        <f t="shared" si="11"/>
        <v>0</v>
      </c>
      <c r="C157" s="20"/>
      <c r="D157" s="20"/>
      <c r="E157" s="20"/>
      <c r="F157" s="20"/>
      <c r="G157" s="20"/>
      <c r="H157" s="20"/>
      <c r="I157" s="57"/>
      <c r="J157" s="57"/>
    </row>
    <row r="158" spans="1:10" ht="47.25" customHeight="1" hidden="1" thickBot="1">
      <c r="A158" s="21" t="s">
        <v>77</v>
      </c>
      <c r="B158" s="19">
        <f t="shared" si="11"/>
        <v>0</v>
      </c>
      <c r="C158" s="20"/>
      <c r="D158" s="20"/>
      <c r="E158" s="20"/>
      <c r="F158" s="20"/>
      <c r="G158" s="20"/>
      <c r="H158" s="20"/>
      <c r="I158" s="57"/>
      <c r="J158" s="57"/>
    </row>
    <row r="159" spans="1:10" ht="47.25" customHeight="1" hidden="1" thickBot="1">
      <c r="A159" s="21" t="s">
        <v>78</v>
      </c>
      <c r="B159" s="19">
        <f t="shared" si="11"/>
        <v>0</v>
      </c>
      <c r="C159" s="20"/>
      <c r="D159" s="20"/>
      <c r="E159" s="20"/>
      <c r="F159" s="20"/>
      <c r="G159" s="20"/>
      <c r="H159" s="20"/>
      <c r="I159" s="57"/>
      <c r="J159" s="57"/>
    </row>
    <row r="160" spans="1:10" ht="47.25" customHeight="1" hidden="1" thickBot="1">
      <c r="A160" s="21" t="s">
        <v>52</v>
      </c>
      <c r="B160" s="19">
        <f t="shared" si="11"/>
        <v>0</v>
      </c>
      <c r="C160" s="20"/>
      <c r="D160" s="20"/>
      <c r="E160" s="20"/>
      <c r="F160" s="20"/>
      <c r="G160" s="20"/>
      <c r="H160" s="20"/>
      <c r="I160" s="57"/>
      <c r="J160" s="57"/>
    </row>
    <row r="161" spans="1:10" ht="47.25" customHeight="1" hidden="1" thickBot="1">
      <c r="A161" s="53" t="s">
        <v>79</v>
      </c>
      <c r="B161" s="19">
        <f t="shared" si="11"/>
        <v>0</v>
      </c>
      <c r="C161" s="20"/>
      <c r="D161" s="20"/>
      <c r="E161" s="20"/>
      <c r="F161" s="20"/>
      <c r="G161" s="20"/>
      <c r="H161" s="20"/>
      <c r="I161" s="57"/>
      <c r="J161" s="57"/>
    </row>
    <row r="162" spans="1:10" ht="47.25" customHeight="1" hidden="1" thickBot="1">
      <c r="A162" s="53" t="s">
        <v>80</v>
      </c>
      <c r="B162" s="19">
        <f t="shared" si="11"/>
        <v>0</v>
      </c>
      <c r="C162" s="20"/>
      <c r="D162" s="20"/>
      <c r="E162" s="20"/>
      <c r="F162" s="20"/>
      <c r="G162" s="20"/>
      <c r="H162" s="20"/>
      <c r="I162" s="57"/>
      <c r="J162" s="57"/>
    </row>
    <row r="163" spans="1:10" ht="47.25" customHeight="1" hidden="1" thickBot="1">
      <c r="A163" s="53" t="s">
        <v>81</v>
      </c>
      <c r="B163" s="19">
        <f t="shared" si="11"/>
        <v>0</v>
      </c>
      <c r="C163" s="20"/>
      <c r="D163" s="20"/>
      <c r="E163" s="20"/>
      <c r="F163" s="20"/>
      <c r="G163" s="20"/>
      <c r="H163" s="20"/>
      <c r="I163" s="57"/>
      <c r="J163" s="57"/>
    </row>
    <row r="164" spans="1:10" ht="47.25" customHeight="1" hidden="1" thickBot="1">
      <c r="A164" s="53" t="s">
        <v>82</v>
      </c>
      <c r="B164" s="19">
        <f t="shared" si="11"/>
        <v>0</v>
      </c>
      <c r="C164" s="20"/>
      <c r="D164" s="20"/>
      <c r="E164" s="20"/>
      <c r="F164" s="20"/>
      <c r="G164" s="20"/>
      <c r="H164" s="20"/>
      <c r="I164" s="57"/>
      <c r="J164" s="57"/>
    </row>
    <row r="165" spans="1:10" ht="47.25" customHeight="1" hidden="1" thickBot="1">
      <c r="A165" s="21" t="s">
        <v>83</v>
      </c>
      <c r="B165" s="19">
        <f t="shared" si="11"/>
        <v>0</v>
      </c>
      <c r="C165" s="20"/>
      <c r="D165" s="20"/>
      <c r="E165" s="20"/>
      <c r="F165" s="20"/>
      <c r="G165" s="20"/>
      <c r="H165" s="20"/>
      <c r="I165" s="57"/>
      <c r="J165" s="57"/>
    </row>
    <row r="166" spans="1:10" ht="47.25" customHeight="1" hidden="1" thickBot="1">
      <c r="A166" s="21" t="s">
        <v>84</v>
      </c>
      <c r="B166" s="19">
        <f t="shared" si="11"/>
        <v>0</v>
      </c>
      <c r="C166" s="20"/>
      <c r="D166" s="20"/>
      <c r="E166" s="20"/>
      <c r="F166" s="20"/>
      <c r="G166" s="20"/>
      <c r="H166" s="20"/>
      <c r="I166" s="57"/>
      <c r="J166" s="57"/>
    </row>
    <row r="167" spans="1:10" ht="23.25" customHeight="1" thickBot="1">
      <c r="A167" s="21" t="s">
        <v>153</v>
      </c>
      <c r="B167" s="19">
        <f t="shared" si="11"/>
        <v>96000</v>
      </c>
      <c r="C167" s="20"/>
      <c r="D167" s="20"/>
      <c r="E167" s="20">
        <v>96000</v>
      </c>
      <c r="F167" s="20"/>
      <c r="G167" s="20"/>
      <c r="H167" s="20"/>
      <c r="I167" s="57"/>
      <c r="J167" s="57"/>
    </row>
    <row r="168" spans="1:10" ht="47.25" customHeight="1" hidden="1" thickBot="1">
      <c r="A168" s="21" t="s">
        <v>85</v>
      </c>
      <c r="B168" s="19">
        <f t="shared" si="11"/>
        <v>0</v>
      </c>
      <c r="C168" s="20"/>
      <c r="D168" s="20"/>
      <c r="E168" s="20"/>
      <c r="F168" s="20"/>
      <c r="G168" s="20"/>
      <c r="H168" s="20"/>
      <c r="I168" s="57"/>
      <c r="J168" s="57"/>
    </row>
    <row r="169" spans="1:10" ht="47.25" customHeight="1" hidden="1" thickBot="1">
      <c r="A169" s="18" t="s">
        <v>86</v>
      </c>
      <c r="B169" s="19">
        <f t="shared" si="11"/>
        <v>0</v>
      </c>
      <c r="C169" s="20"/>
      <c r="D169" s="20"/>
      <c r="E169" s="20"/>
      <c r="F169" s="20"/>
      <c r="G169" s="20"/>
      <c r="H169" s="20"/>
      <c r="I169" s="57"/>
      <c r="J169" s="57"/>
    </row>
    <row r="170" spans="1:10" ht="47.25" customHeight="1" hidden="1" thickBot="1">
      <c r="A170" s="21" t="s">
        <v>28</v>
      </c>
      <c r="B170" s="19">
        <f t="shared" si="11"/>
        <v>0</v>
      </c>
      <c r="C170" s="20"/>
      <c r="D170" s="20"/>
      <c r="E170" s="20"/>
      <c r="F170" s="20"/>
      <c r="G170" s="20"/>
      <c r="H170" s="20"/>
      <c r="I170" s="57"/>
      <c r="J170" s="57"/>
    </row>
    <row r="171" spans="1:10" ht="47.25" customHeight="1" hidden="1" thickBot="1">
      <c r="A171" s="21" t="s">
        <v>87</v>
      </c>
      <c r="B171" s="19">
        <f t="shared" si="11"/>
        <v>0</v>
      </c>
      <c r="C171" s="20"/>
      <c r="D171" s="20"/>
      <c r="E171" s="20"/>
      <c r="F171" s="20"/>
      <c r="G171" s="20"/>
      <c r="H171" s="20"/>
      <c r="I171" s="57"/>
      <c r="J171" s="57"/>
    </row>
    <row r="172" spans="1:10" ht="47.25" customHeight="1" hidden="1" thickBot="1">
      <c r="A172" s="18" t="s">
        <v>88</v>
      </c>
      <c r="B172" s="36">
        <f t="shared" si="11"/>
        <v>0</v>
      </c>
      <c r="C172" s="20"/>
      <c r="D172" s="20"/>
      <c r="E172" s="20"/>
      <c r="F172" s="20"/>
      <c r="G172" s="20"/>
      <c r="H172" s="20"/>
      <c r="I172" s="57"/>
      <c r="J172" s="57"/>
    </row>
    <row r="173" spans="1:10" ht="47.25" customHeight="1" hidden="1">
      <c r="A173" s="37" t="s">
        <v>89</v>
      </c>
      <c r="B173" s="38">
        <f t="shared" si="11"/>
        <v>0</v>
      </c>
      <c r="C173" s="39">
        <f>C175+C176+C177+C178</f>
        <v>0</v>
      </c>
      <c r="D173" s="39">
        <f>D175+D176+D177+D178</f>
        <v>0</v>
      </c>
      <c r="E173" s="39">
        <f>E175+E176+E177+E178</f>
        <v>0</v>
      </c>
      <c r="F173" s="39">
        <f>F175+F176+F177+F178</f>
        <v>0</v>
      </c>
      <c r="G173" s="25"/>
      <c r="H173" s="25"/>
      <c r="I173" s="57"/>
      <c r="J173" s="57"/>
    </row>
    <row r="174" spans="1:10" ht="47.25" customHeight="1" hidden="1" thickBot="1">
      <c r="A174" s="40" t="s">
        <v>28</v>
      </c>
      <c r="B174" s="41"/>
      <c r="C174" s="20"/>
      <c r="D174" s="20"/>
      <c r="E174" s="20"/>
      <c r="F174" s="20"/>
      <c r="G174" s="20"/>
      <c r="H174" s="20"/>
      <c r="I174" s="57"/>
      <c r="J174" s="57"/>
    </row>
    <row r="175" spans="1:10" ht="47.25" customHeight="1" hidden="1" thickBot="1">
      <c r="A175" s="21" t="s">
        <v>90</v>
      </c>
      <c r="B175" s="19">
        <f aca="true" t="shared" si="12" ref="B175:B220">C175+D175+E175+F175</f>
        <v>0</v>
      </c>
      <c r="C175" s="20"/>
      <c r="D175" s="20"/>
      <c r="E175" s="20"/>
      <c r="F175" s="20"/>
      <c r="G175" s="20"/>
      <c r="H175" s="20"/>
      <c r="I175" s="57"/>
      <c r="J175" s="57"/>
    </row>
    <row r="176" spans="1:10" ht="47.25" customHeight="1" hidden="1" thickBot="1">
      <c r="A176" s="21" t="s">
        <v>91</v>
      </c>
      <c r="B176" s="19">
        <f t="shared" si="12"/>
        <v>0</v>
      </c>
      <c r="C176" s="20"/>
      <c r="D176" s="20"/>
      <c r="E176" s="20"/>
      <c r="F176" s="20"/>
      <c r="G176" s="20"/>
      <c r="H176" s="20"/>
      <c r="I176" s="57"/>
      <c r="J176" s="57"/>
    </row>
    <row r="177" spans="1:10" ht="47.25" customHeight="1" hidden="1" thickBot="1">
      <c r="A177" s="21" t="s">
        <v>92</v>
      </c>
      <c r="B177" s="19">
        <f t="shared" si="12"/>
        <v>0</v>
      </c>
      <c r="C177" s="20"/>
      <c r="D177" s="20"/>
      <c r="E177" s="20"/>
      <c r="F177" s="20"/>
      <c r="G177" s="20"/>
      <c r="H177" s="20"/>
      <c r="I177" s="57"/>
      <c r="J177" s="57"/>
    </row>
    <row r="178" spans="1:10" ht="47.25" customHeight="1" hidden="1" thickBot="1">
      <c r="A178" s="21" t="s">
        <v>93</v>
      </c>
      <c r="B178" s="19">
        <f t="shared" si="12"/>
        <v>0</v>
      </c>
      <c r="C178" s="20"/>
      <c r="D178" s="20"/>
      <c r="E178" s="20"/>
      <c r="F178" s="20"/>
      <c r="G178" s="20"/>
      <c r="H178" s="20"/>
      <c r="I178" s="57"/>
      <c r="J178" s="57"/>
    </row>
    <row r="179" spans="1:10" ht="47.25" customHeight="1" hidden="1" thickBot="1">
      <c r="A179" s="18" t="s">
        <v>94</v>
      </c>
      <c r="B179" s="19">
        <f t="shared" si="12"/>
        <v>0</v>
      </c>
      <c r="C179" s="20"/>
      <c r="D179" s="20"/>
      <c r="E179" s="20"/>
      <c r="F179" s="20"/>
      <c r="G179" s="20"/>
      <c r="H179" s="20"/>
      <c r="I179" s="57"/>
      <c r="J179" s="57"/>
    </row>
    <row r="180" spans="1:10" ht="47.25" customHeight="1" hidden="1" thickBot="1">
      <c r="A180" s="21" t="s">
        <v>28</v>
      </c>
      <c r="B180" s="19">
        <f t="shared" si="12"/>
        <v>0</v>
      </c>
      <c r="C180" s="20"/>
      <c r="D180" s="20"/>
      <c r="E180" s="20"/>
      <c r="F180" s="20"/>
      <c r="G180" s="20"/>
      <c r="H180" s="20"/>
      <c r="I180" s="57"/>
      <c r="J180" s="57"/>
    </row>
    <row r="181" spans="1:10" ht="47.25" customHeight="1" hidden="1" thickBot="1">
      <c r="A181" s="21" t="s">
        <v>95</v>
      </c>
      <c r="B181" s="19">
        <f t="shared" si="12"/>
        <v>0</v>
      </c>
      <c r="C181" s="20"/>
      <c r="D181" s="20"/>
      <c r="E181" s="20"/>
      <c r="F181" s="20"/>
      <c r="G181" s="20"/>
      <c r="H181" s="20"/>
      <c r="I181" s="57"/>
      <c r="J181" s="57"/>
    </row>
    <row r="182" spans="1:10" ht="47.25" customHeight="1" hidden="1" thickBot="1">
      <c r="A182" s="21" t="s">
        <v>96</v>
      </c>
      <c r="B182" s="19">
        <f t="shared" si="12"/>
        <v>0</v>
      </c>
      <c r="C182" s="20"/>
      <c r="D182" s="20"/>
      <c r="E182" s="20"/>
      <c r="F182" s="20"/>
      <c r="G182" s="20"/>
      <c r="H182" s="20"/>
      <c r="I182" s="57"/>
      <c r="J182" s="57"/>
    </row>
    <row r="183" spans="1:10" ht="47.25" customHeight="1" thickBot="1">
      <c r="A183" s="18" t="s">
        <v>142</v>
      </c>
      <c r="B183" s="19">
        <f t="shared" si="12"/>
        <v>0</v>
      </c>
      <c r="C183" s="20">
        <f>C185+C190+C204+C207+C208</f>
        <v>0</v>
      </c>
      <c r="D183" s="20">
        <f>D185+D190+D204+D207+D208</f>
        <v>0</v>
      </c>
      <c r="E183" s="20">
        <f>E185+E190+E204+E207+E208</f>
        <v>0</v>
      </c>
      <c r="F183" s="20">
        <f>F185+F190+F204+F207+F208</f>
        <v>0</v>
      </c>
      <c r="G183" s="20"/>
      <c r="H183" s="20"/>
      <c r="I183" s="57"/>
      <c r="J183" s="57"/>
    </row>
    <row r="184" spans="1:10" ht="23.25" customHeight="1" thickBot="1">
      <c r="A184" s="21" t="s">
        <v>52</v>
      </c>
      <c r="B184" s="19">
        <f t="shared" si="12"/>
        <v>0</v>
      </c>
      <c r="C184" s="20"/>
      <c r="D184" s="20"/>
      <c r="E184" s="20"/>
      <c r="F184" s="20"/>
      <c r="G184" s="20"/>
      <c r="H184" s="20"/>
      <c r="I184" s="57"/>
      <c r="J184" s="57"/>
    </row>
    <row r="185" spans="1:10" ht="47.25" customHeight="1" hidden="1" thickBot="1">
      <c r="A185" s="18" t="s">
        <v>72</v>
      </c>
      <c r="B185" s="19">
        <f t="shared" si="12"/>
        <v>0</v>
      </c>
      <c r="C185" s="20">
        <f>C187+C188+C189</f>
        <v>0</v>
      </c>
      <c r="D185" s="20">
        <f>D187+D188+D189</f>
        <v>0</v>
      </c>
      <c r="E185" s="20">
        <f>E187+E188+E189</f>
        <v>0</v>
      </c>
      <c r="F185" s="20">
        <f>F187+F188+F189</f>
        <v>0</v>
      </c>
      <c r="G185" s="20"/>
      <c r="H185" s="20"/>
      <c r="I185" s="57"/>
      <c r="J185" s="57"/>
    </row>
    <row r="186" spans="1:10" ht="47.25" customHeight="1" hidden="1" thickBot="1">
      <c r="A186" s="21" t="s">
        <v>28</v>
      </c>
      <c r="B186" s="19">
        <f t="shared" si="12"/>
        <v>0</v>
      </c>
      <c r="C186" s="20"/>
      <c r="D186" s="20"/>
      <c r="E186" s="20"/>
      <c r="F186" s="20"/>
      <c r="G186" s="20"/>
      <c r="H186" s="20"/>
      <c r="I186" s="57"/>
      <c r="J186" s="57"/>
    </row>
    <row r="187" spans="1:10" ht="47.25" customHeight="1" hidden="1" thickBot="1">
      <c r="A187" s="21" t="s">
        <v>73</v>
      </c>
      <c r="B187" s="19">
        <f t="shared" si="12"/>
        <v>0</v>
      </c>
      <c r="C187" s="20"/>
      <c r="D187" s="20"/>
      <c r="E187" s="20"/>
      <c r="F187" s="20"/>
      <c r="G187" s="20"/>
      <c r="H187" s="20"/>
      <c r="I187" s="57"/>
      <c r="J187" s="57"/>
    </row>
    <row r="188" spans="1:10" ht="47.25" customHeight="1" hidden="1" thickBot="1">
      <c r="A188" s="21" t="s">
        <v>74</v>
      </c>
      <c r="B188" s="19">
        <f t="shared" si="12"/>
        <v>0</v>
      </c>
      <c r="C188" s="20"/>
      <c r="D188" s="20"/>
      <c r="E188" s="20"/>
      <c r="F188" s="20"/>
      <c r="G188" s="20"/>
      <c r="H188" s="20"/>
      <c r="I188" s="57"/>
      <c r="J188" s="57"/>
    </row>
    <row r="189" spans="1:10" ht="47.25" customHeight="1" hidden="1" thickBot="1">
      <c r="A189" s="21" t="s">
        <v>75</v>
      </c>
      <c r="B189" s="19">
        <f t="shared" si="12"/>
        <v>0</v>
      </c>
      <c r="C189" s="20"/>
      <c r="D189" s="20"/>
      <c r="E189" s="20"/>
      <c r="F189" s="20"/>
      <c r="G189" s="20"/>
      <c r="H189" s="20"/>
      <c r="I189" s="57"/>
      <c r="J189" s="57"/>
    </row>
    <row r="190" spans="1:10" ht="26.25" customHeight="1" thickBot="1">
      <c r="A190" s="18" t="s">
        <v>148</v>
      </c>
      <c r="B190" s="19">
        <f t="shared" si="12"/>
        <v>0</v>
      </c>
      <c r="C190" s="20">
        <f>C192+C193+C194+C200+C201+C202+C203</f>
        <v>0</v>
      </c>
      <c r="D190" s="20">
        <f>D192+D193+D194+D200+D201+D202+D203</f>
        <v>0</v>
      </c>
      <c r="E190" s="20">
        <f>E192+E193+E194+E200+E201+E202+E203</f>
        <v>0</v>
      </c>
      <c r="F190" s="20">
        <f>F192+F193+F194+F200+F201+F202+F203</f>
        <v>0</v>
      </c>
      <c r="G190" s="20"/>
      <c r="H190" s="20"/>
      <c r="I190" s="57"/>
      <c r="J190" s="57"/>
    </row>
    <row r="191" spans="1:10" ht="26.25" customHeight="1" hidden="1" thickBot="1">
      <c r="A191" s="21" t="s">
        <v>28</v>
      </c>
      <c r="B191" s="19">
        <f t="shared" si="12"/>
        <v>0</v>
      </c>
      <c r="C191" s="20"/>
      <c r="D191" s="20"/>
      <c r="E191" s="20"/>
      <c r="F191" s="20"/>
      <c r="G191" s="20"/>
      <c r="H191" s="20"/>
      <c r="I191" s="57"/>
      <c r="J191" s="57"/>
    </row>
    <row r="192" spans="1:10" ht="26.25" customHeight="1" hidden="1" thickBot="1">
      <c r="A192" s="21" t="s">
        <v>76</v>
      </c>
      <c r="B192" s="19">
        <f t="shared" si="12"/>
        <v>0</v>
      </c>
      <c r="C192" s="20"/>
      <c r="D192" s="20"/>
      <c r="E192" s="20"/>
      <c r="F192" s="20"/>
      <c r="G192" s="20"/>
      <c r="H192" s="20"/>
      <c r="I192" s="57"/>
      <c r="J192" s="57"/>
    </row>
    <row r="193" spans="1:10" ht="26.25" customHeight="1" hidden="1" thickBot="1">
      <c r="A193" s="21" t="s">
        <v>77</v>
      </c>
      <c r="B193" s="19">
        <f t="shared" si="12"/>
        <v>0</v>
      </c>
      <c r="C193" s="20"/>
      <c r="D193" s="20"/>
      <c r="E193" s="20"/>
      <c r="F193" s="20"/>
      <c r="G193" s="20"/>
      <c r="H193" s="20"/>
      <c r="I193" s="57"/>
      <c r="J193" s="57"/>
    </row>
    <row r="194" spans="1:10" ht="26.25" customHeight="1" hidden="1" thickBot="1">
      <c r="A194" s="21" t="s">
        <v>78</v>
      </c>
      <c r="B194" s="19">
        <f t="shared" si="12"/>
        <v>0</v>
      </c>
      <c r="C194" s="20"/>
      <c r="D194" s="20"/>
      <c r="E194" s="20"/>
      <c r="F194" s="20"/>
      <c r="G194" s="20"/>
      <c r="H194" s="20"/>
      <c r="I194" s="57"/>
      <c r="J194" s="57"/>
    </row>
    <row r="195" spans="1:10" ht="26.25" customHeight="1" hidden="1" thickBot="1">
      <c r="A195" s="21" t="s">
        <v>52</v>
      </c>
      <c r="B195" s="19">
        <f t="shared" si="12"/>
        <v>0</v>
      </c>
      <c r="C195" s="20"/>
      <c r="D195" s="20"/>
      <c r="E195" s="20"/>
      <c r="F195" s="20"/>
      <c r="G195" s="20"/>
      <c r="H195" s="20"/>
      <c r="I195" s="57"/>
      <c r="J195" s="57"/>
    </row>
    <row r="196" spans="1:10" ht="26.25" customHeight="1" hidden="1" thickBot="1">
      <c r="A196" s="53" t="s">
        <v>79</v>
      </c>
      <c r="B196" s="19">
        <f t="shared" si="12"/>
        <v>0</v>
      </c>
      <c r="C196" s="20"/>
      <c r="D196" s="20"/>
      <c r="E196" s="20"/>
      <c r="F196" s="20"/>
      <c r="G196" s="20"/>
      <c r="H196" s="20"/>
      <c r="I196" s="57"/>
      <c r="J196" s="57"/>
    </row>
    <row r="197" spans="1:10" ht="26.25" customHeight="1" hidden="1" thickBot="1">
      <c r="A197" s="53" t="s">
        <v>80</v>
      </c>
      <c r="B197" s="19">
        <f t="shared" si="12"/>
        <v>0</v>
      </c>
      <c r="C197" s="20"/>
      <c r="D197" s="20"/>
      <c r="E197" s="20"/>
      <c r="F197" s="20"/>
      <c r="G197" s="20"/>
      <c r="H197" s="20"/>
      <c r="I197" s="57"/>
      <c r="J197" s="57"/>
    </row>
    <row r="198" spans="1:10" ht="26.25" customHeight="1" hidden="1" thickBot="1">
      <c r="A198" s="53" t="s">
        <v>81</v>
      </c>
      <c r="B198" s="19">
        <f t="shared" si="12"/>
        <v>0</v>
      </c>
      <c r="C198" s="20"/>
      <c r="D198" s="20"/>
      <c r="E198" s="20"/>
      <c r="F198" s="20"/>
      <c r="G198" s="20"/>
      <c r="H198" s="20"/>
      <c r="I198" s="57"/>
      <c r="J198" s="57"/>
    </row>
    <row r="199" spans="1:10" ht="26.25" customHeight="1" hidden="1" thickBot="1">
      <c r="A199" s="53" t="s">
        <v>82</v>
      </c>
      <c r="B199" s="19">
        <f t="shared" si="12"/>
        <v>0</v>
      </c>
      <c r="C199" s="20"/>
      <c r="D199" s="20"/>
      <c r="E199" s="20"/>
      <c r="F199" s="20"/>
      <c r="G199" s="20"/>
      <c r="H199" s="20"/>
      <c r="I199" s="57"/>
      <c r="J199" s="57"/>
    </row>
    <row r="200" spans="1:10" ht="26.25" customHeight="1" hidden="1" thickBot="1">
      <c r="A200" s="21" t="s">
        <v>83</v>
      </c>
      <c r="B200" s="19">
        <f t="shared" si="12"/>
        <v>0</v>
      </c>
      <c r="C200" s="20"/>
      <c r="D200" s="20"/>
      <c r="E200" s="20"/>
      <c r="F200" s="20"/>
      <c r="G200" s="20"/>
      <c r="H200" s="20"/>
      <c r="I200" s="57"/>
      <c r="J200" s="57"/>
    </row>
    <row r="201" spans="1:10" ht="26.25" customHeight="1" hidden="1" thickBot="1">
      <c r="A201" s="21" t="s">
        <v>84</v>
      </c>
      <c r="B201" s="19">
        <f t="shared" si="12"/>
        <v>0</v>
      </c>
      <c r="C201" s="20"/>
      <c r="D201" s="20"/>
      <c r="E201" s="20"/>
      <c r="F201" s="20"/>
      <c r="G201" s="20"/>
      <c r="H201" s="20"/>
      <c r="I201" s="57"/>
      <c r="J201" s="57"/>
    </row>
    <row r="202" spans="1:10" ht="26.25" customHeight="1" thickBot="1">
      <c r="A202" s="21" t="s">
        <v>153</v>
      </c>
      <c r="B202" s="19">
        <f t="shared" si="12"/>
        <v>0</v>
      </c>
      <c r="C202" s="20"/>
      <c r="D202" s="20"/>
      <c r="E202" s="20"/>
      <c r="F202" s="20"/>
      <c r="G202" s="20"/>
      <c r="H202" s="20"/>
      <c r="I202" s="57"/>
      <c r="J202" s="57"/>
    </row>
    <row r="203" spans="1:10" ht="47.25" customHeight="1" hidden="1" thickBot="1">
      <c r="A203" s="21" t="s">
        <v>85</v>
      </c>
      <c r="B203" s="19">
        <f t="shared" si="12"/>
        <v>0</v>
      </c>
      <c r="C203" s="20"/>
      <c r="D203" s="20"/>
      <c r="E203" s="20"/>
      <c r="F203" s="20"/>
      <c r="G203" s="20"/>
      <c r="H203" s="20"/>
      <c r="I203" s="57"/>
      <c r="J203" s="57"/>
    </row>
    <row r="204" spans="1:10" ht="47.25" customHeight="1" hidden="1" thickBot="1">
      <c r="A204" s="18" t="s">
        <v>86</v>
      </c>
      <c r="B204" s="19">
        <f t="shared" si="12"/>
        <v>0</v>
      </c>
      <c r="C204" s="20"/>
      <c r="D204" s="20"/>
      <c r="E204" s="20"/>
      <c r="F204" s="20"/>
      <c r="G204" s="20"/>
      <c r="H204" s="20"/>
      <c r="I204" s="57"/>
      <c r="J204" s="57"/>
    </row>
    <row r="205" spans="1:10" ht="47.25" customHeight="1" hidden="1" thickBot="1">
      <c r="A205" s="21" t="s">
        <v>28</v>
      </c>
      <c r="B205" s="19">
        <f t="shared" si="12"/>
        <v>0</v>
      </c>
      <c r="C205" s="20"/>
      <c r="D205" s="20"/>
      <c r="E205" s="20"/>
      <c r="F205" s="20"/>
      <c r="G205" s="20"/>
      <c r="H205" s="20"/>
      <c r="I205" s="57"/>
      <c r="J205" s="57"/>
    </row>
    <row r="206" spans="1:10" ht="47.25" customHeight="1" hidden="1" thickBot="1">
      <c r="A206" s="21" t="s">
        <v>87</v>
      </c>
      <c r="B206" s="19">
        <f t="shared" si="12"/>
        <v>0</v>
      </c>
      <c r="C206" s="20"/>
      <c r="D206" s="20"/>
      <c r="E206" s="20"/>
      <c r="F206" s="20"/>
      <c r="G206" s="20"/>
      <c r="H206" s="20"/>
      <c r="I206" s="57"/>
      <c r="J206" s="57"/>
    </row>
    <row r="207" spans="1:10" ht="47.25" customHeight="1" hidden="1" thickBot="1">
      <c r="A207" s="18" t="s">
        <v>88</v>
      </c>
      <c r="B207" s="19">
        <f t="shared" si="12"/>
        <v>0</v>
      </c>
      <c r="C207" s="20"/>
      <c r="D207" s="20"/>
      <c r="E207" s="20"/>
      <c r="F207" s="20"/>
      <c r="G207" s="20"/>
      <c r="H207" s="20"/>
      <c r="I207" s="57"/>
      <c r="J207" s="57"/>
    </row>
    <row r="208" spans="1:10" ht="47.25" customHeight="1" hidden="1">
      <c r="A208" s="37" t="s">
        <v>89</v>
      </c>
      <c r="B208" s="19">
        <f t="shared" si="12"/>
        <v>0</v>
      </c>
      <c r="C208" s="39">
        <f>C210+C211+C212+C213</f>
        <v>0</v>
      </c>
      <c r="D208" s="39">
        <f>D210+D211+D212+D213</f>
        <v>0</v>
      </c>
      <c r="E208" s="39">
        <f>E210+E211+E212+E213</f>
        <v>0</v>
      </c>
      <c r="F208" s="39">
        <f>F210+F211+F212+F213</f>
        <v>0</v>
      </c>
      <c r="G208" s="25"/>
      <c r="H208" s="25"/>
      <c r="I208" s="57"/>
      <c r="J208" s="57"/>
    </row>
    <row r="209" spans="1:10" ht="47.25" customHeight="1" hidden="1" thickBot="1">
      <c r="A209" s="40" t="s">
        <v>28</v>
      </c>
      <c r="B209" s="19">
        <f t="shared" si="12"/>
        <v>0</v>
      </c>
      <c r="C209" s="20"/>
      <c r="D209" s="20"/>
      <c r="E209" s="20"/>
      <c r="F209" s="20"/>
      <c r="G209" s="20"/>
      <c r="H209" s="20"/>
      <c r="I209" s="57"/>
      <c r="J209" s="57"/>
    </row>
    <row r="210" spans="1:10" ht="47.25" customHeight="1" hidden="1" thickBot="1">
      <c r="A210" s="21" t="s">
        <v>90</v>
      </c>
      <c r="B210" s="19">
        <f t="shared" si="12"/>
        <v>0</v>
      </c>
      <c r="C210" s="20"/>
      <c r="D210" s="20"/>
      <c r="E210" s="20"/>
      <c r="F210" s="20"/>
      <c r="G210" s="20"/>
      <c r="H210" s="20"/>
      <c r="I210" s="57"/>
      <c r="J210" s="57"/>
    </row>
    <row r="211" spans="1:10" ht="47.25" customHeight="1" hidden="1" thickBot="1">
      <c r="A211" s="21" t="s">
        <v>91</v>
      </c>
      <c r="B211" s="19">
        <f t="shared" si="12"/>
        <v>0</v>
      </c>
      <c r="C211" s="20"/>
      <c r="D211" s="20"/>
      <c r="E211" s="20"/>
      <c r="F211" s="20"/>
      <c r="G211" s="20"/>
      <c r="H211" s="20"/>
      <c r="I211" s="57"/>
      <c r="J211" s="57"/>
    </row>
    <row r="212" spans="1:10" ht="47.25" customHeight="1" hidden="1" thickBot="1">
      <c r="A212" s="21" t="s">
        <v>92</v>
      </c>
      <c r="B212" s="19">
        <f t="shared" si="12"/>
        <v>0</v>
      </c>
      <c r="C212" s="20"/>
      <c r="D212" s="20"/>
      <c r="E212" s="20"/>
      <c r="F212" s="20"/>
      <c r="G212" s="20"/>
      <c r="H212" s="20"/>
      <c r="I212" s="57"/>
      <c r="J212" s="57"/>
    </row>
    <row r="213" spans="1:10" ht="47.25" customHeight="1" hidden="1" thickBot="1">
      <c r="A213" s="21" t="s">
        <v>93</v>
      </c>
      <c r="B213" s="19">
        <f t="shared" si="12"/>
        <v>0</v>
      </c>
      <c r="C213" s="20"/>
      <c r="D213" s="20"/>
      <c r="E213" s="20"/>
      <c r="F213" s="20"/>
      <c r="G213" s="20"/>
      <c r="H213" s="20"/>
      <c r="I213" s="57"/>
      <c r="J213" s="57"/>
    </row>
    <row r="214" spans="1:10" ht="47.25" customHeight="1" hidden="1" thickBot="1">
      <c r="A214" s="18" t="s">
        <v>94</v>
      </c>
      <c r="B214" s="19">
        <f t="shared" si="12"/>
        <v>0</v>
      </c>
      <c r="C214" s="20"/>
      <c r="D214" s="20"/>
      <c r="E214" s="20"/>
      <c r="F214" s="20"/>
      <c r="G214" s="20"/>
      <c r="H214" s="20"/>
      <c r="I214" s="57"/>
      <c r="J214" s="57"/>
    </row>
    <row r="215" spans="1:10" ht="47.25" customHeight="1" hidden="1" thickBot="1">
      <c r="A215" s="21" t="s">
        <v>28</v>
      </c>
      <c r="B215" s="19">
        <f t="shared" si="12"/>
        <v>0</v>
      </c>
      <c r="C215" s="20"/>
      <c r="D215" s="20"/>
      <c r="E215" s="20"/>
      <c r="F215" s="20"/>
      <c r="G215" s="20"/>
      <c r="H215" s="20"/>
      <c r="I215" s="57"/>
      <c r="J215" s="57"/>
    </row>
    <row r="216" spans="1:10" ht="47.25" customHeight="1" hidden="1" thickBot="1">
      <c r="A216" s="21" t="s">
        <v>95</v>
      </c>
      <c r="B216" s="19">
        <f t="shared" si="12"/>
        <v>0</v>
      </c>
      <c r="C216" s="20"/>
      <c r="D216" s="20"/>
      <c r="E216" s="20"/>
      <c r="F216" s="20"/>
      <c r="G216" s="20"/>
      <c r="H216" s="20"/>
      <c r="I216" s="57"/>
      <c r="J216" s="57"/>
    </row>
    <row r="217" spans="1:10" ht="47.25" customHeight="1" hidden="1" thickBot="1">
      <c r="A217" s="21" t="s">
        <v>96</v>
      </c>
      <c r="B217" s="19">
        <f t="shared" si="12"/>
        <v>0</v>
      </c>
      <c r="C217" s="20"/>
      <c r="D217" s="20"/>
      <c r="E217" s="20"/>
      <c r="F217" s="20"/>
      <c r="G217" s="20"/>
      <c r="H217" s="20"/>
      <c r="I217" s="57"/>
      <c r="J217" s="57"/>
    </row>
    <row r="218" spans="1:10" ht="47.25" customHeight="1" hidden="1" thickBot="1">
      <c r="A218" s="21"/>
      <c r="B218" s="19">
        <f t="shared" si="12"/>
        <v>0</v>
      </c>
      <c r="C218" s="20"/>
      <c r="D218" s="20"/>
      <c r="E218" s="20"/>
      <c r="F218" s="20"/>
      <c r="G218" s="20"/>
      <c r="H218" s="20"/>
      <c r="I218" s="57"/>
      <c r="J218" s="57"/>
    </row>
    <row r="219" spans="1:10" ht="47.25" customHeight="1" hidden="1" thickBot="1">
      <c r="A219" s="21"/>
      <c r="B219" s="19">
        <f t="shared" si="12"/>
        <v>0</v>
      </c>
      <c r="C219" s="20"/>
      <c r="D219" s="20"/>
      <c r="E219" s="20"/>
      <c r="F219" s="20"/>
      <c r="G219" s="20"/>
      <c r="H219" s="20"/>
      <c r="I219" s="57"/>
      <c r="J219" s="57"/>
    </row>
    <row r="220" spans="1:10" ht="166.5" customHeight="1" thickBot="1">
      <c r="A220" s="18" t="s">
        <v>195</v>
      </c>
      <c r="B220" s="19">
        <f t="shared" si="12"/>
        <v>1322154.3900000001</v>
      </c>
      <c r="C220" s="20">
        <f>C222+C225+C229</f>
        <v>1322154.3900000001</v>
      </c>
      <c r="D220" s="20">
        <f>D222+D225+D229</f>
        <v>0</v>
      </c>
      <c r="E220" s="20">
        <f>E222+E225+E229</f>
        <v>0</v>
      </c>
      <c r="F220" s="20">
        <f>F222+F225+F229</f>
        <v>0</v>
      </c>
      <c r="G220" s="20"/>
      <c r="H220" s="20"/>
      <c r="I220" s="57"/>
      <c r="J220" s="57"/>
    </row>
    <row r="221" spans="1:10" ht="22.5" customHeight="1" thickBot="1">
      <c r="A221" s="21" t="s">
        <v>52</v>
      </c>
      <c r="B221" s="19"/>
      <c r="C221" s="20"/>
      <c r="D221" s="20"/>
      <c r="E221" s="20"/>
      <c r="F221" s="20"/>
      <c r="G221" s="20"/>
      <c r="H221" s="20"/>
      <c r="I221" s="57"/>
      <c r="J221" s="57"/>
    </row>
    <row r="222" spans="1:10" ht="33.75" customHeight="1" thickBot="1">
      <c r="A222" s="18" t="s">
        <v>144</v>
      </c>
      <c r="B222" s="19">
        <f>C222+D222+E222+F222</f>
        <v>67.41</v>
      </c>
      <c r="C222" s="20">
        <f>C224</f>
        <v>67.41</v>
      </c>
      <c r="D222" s="20">
        <f>D224</f>
        <v>0</v>
      </c>
      <c r="E222" s="20">
        <f>E224</f>
        <v>0</v>
      </c>
      <c r="F222" s="20">
        <f>F224</f>
        <v>0</v>
      </c>
      <c r="G222" s="20"/>
      <c r="H222" s="20"/>
      <c r="I222" s="57"/>
      <c r="J222" s="57"/>
    </row>
    <row r="223" spans="1:10" ht="22.5" customHeight="1" thickBot="1">
      <c r="A223" s="21" t="s">
        <v>28</v>
      </c>
      <c r="B223" s="19"/>
      <c r="C223" s="20"/>
      <c r="D223" s="20"/>
      <c r="E223" s="20"/>
      <c r="F223" s="20"/>
      <c r="G223" s="20"/>
      <c r="H223" s="20"/>
      <c r="I223" s="57"/>
      <c r="J223" s="57"/>
    </row>
    <row r="224" spans="1:10" ht="22.5" customHeight="1" thickBot="1">
      <c r="A224" s="21" t="s">
        <v>146</v>
      </c>
      <c r="B224" s="19">
        <f aca="true" t="shared" si="13" ref="B224:B229">C224+D224+E224+F224</f>
        <v>67.41</v>
      </c>
      <c r="C224" s="20">
        <v>67.41</v>
      </c>
      <c r="D224" s="20"/>
      <c r="E224" s="20"/>
      <c r="F224" s="20"/>
      <c r="G224" s="20"/>
      <c r="H224" s="20"/>
      <c r="I224" s="57"/>
      <c r="J224" s="57"/>
    </row>
    <row r="225" spans="1:10" ht="22.5" customHeight="1" thickBot="1">
      <c r="A225" s="18" t="s">
        <v>157</v>
      </c>
      <c r="B225" s="19">
        <f t="shared" si="13"/>
        <v>8359.43</v>
      </c>
      <c r="C225" s="20">
        <f>C227+C228</f>
        <v>8359.43</v>
      </c>
      <c r="D225" s="20">
        <f>D227+D228</f>
        <v>0</v>
      </c>
      <c r="E225" s="20">
        <f>E227+E228</f>
        <v>0</v>
      </c>
      <c r="F225" s="20">
        <f>F227+F228</f>
        <v>0</v>
      </c>
      <c r="G225" s="20"/>
      <c r="H225" s="20"/>
      <c r="I225" s="57"/>
      <c r="J225" s="57"/>
    </row>
    <row r="226" spans="1:10" ht="22.5" customHeight="1" thickBot="1">
      <c r="A226" s="21" t="s">
        <v>28</v>
      </c>
      <c r="B226" s="19">
        <f t="shared" si="13"/>
        <v>0</v>
      </c>
      <c r="C226" s="20"/>
      <c r="D226" s="20"/>
      <c r="E226" s="20"/>
      <c r="F226" s="20"/>
      <c r="G226" s="20"/>
      <c r="H226" s="20"/>
      <c r="I226" s="57"/>
      <c r="J226" s="57"/>
    </row>
    <row r="227" spans="1:10" ht="22.5" customHeight="1" thickBot="1">
      <c r="A227" s="21" t="s">
        <v>149</v>
      </c>
      <c r="B227" s="19">
        <f t="shared" si="13"/>
        <v>3592.23</v>
      </c>
      <c r="C227" s="20">
        <v>3592.23</v>
      </c>
      <c r="D227" s="20"/>
      <c r="E227" s="20"/>
      <c r="F227" s="20"/>
      <c r="G227" s="20"/>
      <c r="H227" s="20"/>
      <c r="I227" s="57"/>
      <c r="J227" s="57"/>
    </row>
    <row r="228" spans="1:10" ht="22.5" customHeight="1" thickBot="1">
      <c r="A228" s="21" t="s">
        <v>153</v>
      </c>
      <c r="B228" s="19">
        <f t="shared" si="13"/>
        <v>4767.2</v>
      </c>
      <c r="C228" s="20">
        <v>4767.2</v>
      </c>
      <c r="D228" s="20"/>
      <c r="E228" s="20"/>
      <c r="F228" s="20"/>
      <c r="G228" s="20"/>
      <c r="H228" s="20"/>
      <c r="I228" s="57"/>
      <c r="J228" s="57"/>
    </row>
    <row r="229" spans="1:10" ht="31.5" customHeight="1" thickBot="1">
      <c r="A229" s="37" t="s">
        <v>158</v>
      </c>
      <c r="B229" s="38">
        <f t="shared" si="13"/>
        <v>1313727.55</v>
      </c>
      <c r="C229" s="39">
        <f>C231</f>
        <v>1313727.55</v>
      </c>
      <c r="D229" s="39">
        <f>D231</f>
        <v>0</v>
      </c>
      <c r="E229" s="39">
        <f>E231</f>
        <v>0</v>
      </c>
      <c r="F229" s="39">
        <f>F231</f>
        <v>0</v>
      </c>
      <c r="G229" s="20"/>
      <c r="H229" s="20"/>
      <c r="I229" s="57"/>
      <c r="J229" s="57"/>
    </row>
    <row r="230" spans="1:10" ht="31.5" customHeight="1" thickBot="1">
      <c r="A230" s="40" t="s">
        <v>28</v>
      </c>
      <c r="B230" s="41"/>
      <c r="C230" s="20"/>
      <c r="D230" s="20"/>
      <c r="E230" s="20"/>
      <c r="F230" s="20"/>
      <c r="G230" s="20"/>
      <c r="H230" s="20"/>
      <c r="I230" s="57"/>
      <c r="J230" s="57"/>
    </row>
    <row r="231" spans="1:10" ht="31.5" customHeight="1" thickBot="1">
      <c r="A231" s="21" t="s">
        <v>159</v>
      </c>
      <c r="B231" s="19">
        <f>C231+D231+E231+F231</f>
        <v>1313727.55</v>
      </c>
      <c r="C231" s="20">
        <v>1313727.55</v>
      </c>
      <c r="D231" s="20"/>
      <c r="E231" s="20"/>
      <c r="F231" s="20"/>
      <c r="G231" s="20"/>
      <c r="H231" s="20"/>
      <c r="I231" s="57"/>
      <c r="J231" s="57"/>
    </row>
    <row r="232" spans="1:10" ht="36.75" customHeight="1" hidden="1" thickBot="1">
      <c r="A232" s="21" t="s">
        <v>85</v>
      </c>
      <c r="B232" s="19">
        <f aca="true" t="shared" si="14" ref="B232:B237">C232+D232+E232+F232</f>
        <v>0</v>
      </c>
      <c r="C232" s="20"/>
      <c r="D232" s="20"/>
      <c r="E232" s="20"/>
      <c r="F232" s="20"/>
      <c r="G232" s="20"/>
      <c r="H232" s="20"/>
      <c r="I232" s="57"/>
      <c r="J232" s="57"/>
    </row>
    <row r="233" spans="1:10" ht="28.5" customHeight="1" hidden="1" thickBot="1">
      <c r="A233" s="18" t="s">
        <v>86</v>
      </c>
      <c r="B233" s="19">
        <f t="shared" si="14"/>
        <v>0</v>
      </c>
      <c r="C233" s="20"/>
      <c r="D233" s="20"/>
      <c r="E233" s="20"/>
      <c r="F233" s="20"/>
      <c r="G233" s="20"/>
      <c r="H233" s="20"/>
      <c r="I233" s="57"/>
      <c r="J233" s="57"/>
    </row>
    <row r="234" spans="1:10" ht="28.5" customHeight="1" hidden="1" thickBot="1">
      <c r="A234" s="21" t="s">
        <v>28</v>
      </c>
      <c r="B234" s="19">
        <f t="shared" si="14"/>
        <v>0</v>
      </c>
      <c r="C234" s="20"/>
      <c r="D234" s="20"/>
      <c r="E234" s="20"/>
      <c r="F234" s="20"/>
      <c r="G234" s="20"/>
      <c r="H234" s="20"/>
      <c r="I234" s="57"/>
      <c r="J234" s="57"/>
    </row>
    <row r="235" spans="1:10" ht="33.75" customHeight="1" hidden="1" thickBot="1">
      <c r="A235" s="21" t="s">
        <v>87</v>
      </c>
      <c r="B235" s="19">
        <f t="shared" si="14"/>
        <v>0</v>
      </c>
      <c r="C235" s="20"/>
      <c r="D235" s="20"/>
      <c r="E235" s="20"/>
      <c r="F235" s="20"/>
      <c r="G235" s="20"/>
      <c r="H235" s="20"/>
      <c r="I235" s="57"/>
      <c r="J235" s="57"/>
    </row>
    <row r="236" spans="1:10" ht="28.5" customHeight="1" hidden="1" thickBot="1">
      <c r="A236" s="18" t="s">
        <v>88</v>
      </c>
      <c r="B236" s="36">
        <f t="shared" si="14"/>
        <v>0</v>
      </c>
      <c r="C236" s="20"/>
      <c r="D236" s="20"/>
      <c r="E236" s="20"/>
      <c r="F236" s="20"/>
      <c r="G236" s="20"/>
      <c r="H236" s="20"/>
      <c r="I236" s="57"/>
      <c r="J236" s="57"/>
    </row>
    <row r="237" spans="1:10" ht="28.5" customHeight="1" hidden="1" thickBot="1">
      <c r="A237" s="37" t="s">
        <v>89</v>
      </c>
      <c r="B237" s="38">
        <f t="shared" si="14"/>
        <v>0</v>
      </c>
      <c r="C237" s="39">
        <f>C239+C240+C241+C242</f>
        <v>0</v>
      </c>
      <c r="D237" s="39">
        <f>D239+D240+D241+D242</f>
        <v>0</v>
      </c>
      <c r="E237" s="39">
        <f>E239+E240+E241+E242</f>
        <v>0</v>
      </c>
      <c r="F237" s="39">
        <f>F239+F240+F241+F242</f>
        <v>0</v>
      </c>
      <c r="G237" s="20"/>
      <c r="H237" s="20"/>
      <c r="I237" s="57"/>
      <c r="J237" s="57"/>
    </row>
    <row r="238" spans="1:10" ht="28.5" customHeight="1" hidden="1" thickBot="1">
      <c r="A238" s="40" t="s">
        <v>28</v>
      </c>
      <c r="B238" s="41"/>
      <c r="C238" s="20"/>
      <c r="D238" s="20"/>
      <c r="E238" s="20"/>
      <c r="F238" s="20"/>
      <c r="G238" s="20"/>
      <c r="H238" s="20"/>
      <c r="I238" s="57"/>
      <c r="J238" s="57"/>
    </row>
    <row r="239" spans="1:10" ht="28.5" customHeight="1" hidden="1" thickBot="1">
      <c r="A239" s="21" t="s">
        <v>90</v>
      </c>
      <c r="B239" s="19">
        <f aca="true" t="shared" si="15" ref="B239:B246">C239+D239+E239+F239</f>
        <v>0</v>
      </c>
      <c r="C239" s="20"/>
      <c r="D239" s="20"/>
      <c r="E239" s="20"/>
      <c r="F239" s="20"/>
      <c r="G239" s="20"/>
      <c r="H239" s="20"/>
      <c r="I239" s="57"/>
      <c r="J239" s="57"/>
    </row>
    <row r="240" spans="1:10" ht="28.5" customHeight="1" hidden="1" thickBot="1">
      <c r="A240" s="21" t="s">
        <v>91</v>
      </c>
      <c r="B240" s="19">
        <f t="shared" si="15"/>
        <v>0</v>
      </c>
      <c r="C240" s="20"/>
      <c r="D240" s="20"/>
      <c r="E240" s="20"/>
      <c r="F240" s="20"/>
      <c r="G240" s="20"/>
      <c r="H240" s="20"/>
      <c r="I240" s="57"/>
      <c r="J240" s="57"/>
    </row>
    <row r="241" spans="1:10" ht="18.75" customHeight="1" hidden="1" thickBot="1">
      <c r="A241" s="21" t="s">
        <v>92</v>
      </c>
      <c r="B241" s="19">
        <f t="shared" si="15"/>
        <v>0</v>
      </c>
      <c r="C241" s="20"/>
      <c r="D241" s="20"/>
      <c r="E241" s="20"/>
      <c r="F241" s="20"/>
      <c r="G241" s="20"/>
      <c r="H241" s="20"/>
      <c r="I241" s="57"/>
      <c r="J241" s="57"/>
    </row>
    <row r="242" spans="1:10" ht="33.75" customHeight="1" hidden="1" thickBot="1">
      <c r="A242" s="21" t="s">
        <v>93</v>
      </c>
      <c r="B242" s="19">
        <f t="shared" si="15"/>
        <v>0</v>
      </c>
      <c r="C242" s="20"/>
      <c r="D242" s="20"/>
      <c r="E242" s="20"/>
      <c r="F242" s="20"/>
      <c r="G242" s="20"/>
      <c r="H242" s="20"/>
      <c r="I242" s="57"/>
      <c r="J242" s="57"/>
    </row>
    <row r="243" spans="1:10" ht="28.5" customHeight="1" hidden="1" thickBot="1">
      <c r="A243" s="18" t="s">
        <v>94</v>
      </c>
      <c r="B243" s="19">
        <f t="shared" si="15"/>
        <v>0</v>
      </c>
      <c r="C243" s="20"/>
      <c r="D243" s="20"/>
      <c r="E243" s="20"/>
      <c r="F243" s="20"/>
      <c r="G243" s="20"/>
      <c r="H243" s="20"/>
      <c r="I243" s="57"/>
      <c r="J243" s="57"/>
    </row>
    <row r="244" spans="1:10" ht="28.5" customHeight="1" hidden="1" thickBot="1">
      <c r="A244" s="21" t="s">
        <v>28</v>
      </c>
      <c r="B244" s="19">
        <f t="shared" si="15"/>
        <v>0</v>
      </c>
      <c r="C244" s="20"/>
      <c r="D244" s="20"/>
      <c r="E244" s="20"/>
      <c r="F244" s="20"/>
      <c r="G244" s="20"/>
      <c r="H244" s="20"/>
      <c r="I244" s="57"/>
      <c r="J244" s="57"/>
    </row>
    <row r="245" spans="1:10" ht="28.5" customHeight="1" hidden="1" thickBot="1">
      <c r="A245" s="21" t="s">
        <v>95</v>
      </c>
      <c r="B245" s="19">
        <f t="shared" si="15"/>
        <v>0</v>
      </c>
      <c r="C245" s="20"/>
      <c r="D245" s="20"/>
      <c r="E245" s="20"/>
      <c r="F245" s="20"/>
      <c r="G245" s="20"/>
      <c r="H245" s="20"/>
      <c r="I245" s="57"/>
      <c r="J245" s="57"/>
    </row>
    <row r="246" spans="1:10" ht="28.5" customHeight="1" hidden="1" thickBot="1">
      <c r="A246" s="21" t="s">
        <v>96</v>
      </c>
      <c r="B246" s="19">
        <f t="shared" si="15"/>
        <v>0</v>
      </c>
      <c r="C246" s="20"/>
      <c r="D246" s="20"/>
      <c r="E246" s="20"/>
      <c r="F246" s="20"/>
      <c r="G246" s="20"/>
      <c r="H246" s="20"/>
      <c r="I246" s="57"/>
      <c r="J246" s="57"/>
    </row>
    <row r="247" spans="1:10" ht="107.25" customHeight="1" thickBot="1">
      <c r="A247" s="18" t="s">
        <v>196</v>
      </c>
      <c r="B247" s="19">
        <f>C247+D247+E247+F247</f>
        <v>310282.83999999997</v>
      </c>
      <c r="C247" s="20">
        <f>C249</f>
        <v>310282.83999999997</v>
      </c>
      <c r="D247" s="20">
        <f>D249</f>
        <v>0</v>
      </c>
      <c r="E247" s="20">
        <f>E249</f>
        <v>0</v>
      </c>
      <c r="F247" s="20">
        <f>F249</f>
        <v>0</v>
      </c>
      <c r="G247" s="20"/>
      <c r="H247" s="20"/>
      <c r="I247" s="57"/>
      <c r="J247" s="57"/>
    </row>
    <row r="248" spans="1:10" ht="28.5" customHeight="1" thickBot="1">
      <c r="A248" s="21" t="s">
        <v>52</v>
      </c>
      <c r="B248" s="19">
        <f>C248+D248+E248+F248</f>
        <v>0</v>
      </c>
      <c r="C248" s="20"/>
      <c r="D248" s="20"/>
      <c r="E248" s="20"/>
      <c r="F248" s="20"/>
      <c r="G248" s="20"/>
      <c r="H248" s="20"/>
      <c r="I248" s="57"/>
      <c r="J248" s="57"/>
    </row>
    <row r="249" spans="1:10" ht="28.5" customHeight="1" thickBot="1">
      <c r="A249" s="18" t="s">
        <v>148</v>
      </c>
      <c r="B249" s="19">
        <f>C249+D249+E249+F249</f>
        <v>310282.83999999997</v>
      </c>
      <c r="C249" s="20">
        <f>C251+C257</f>
        <v>310282.83999999997</v>
      </c>
      <c r="D249" s="20">
        <f>D251+D257</f>
        <v>0</v>
      </c>
      <c r="E249" s="20">
        <f>E251+E257</f>
        <v>0</v>
      </c>
      <c r="F249" s="20">
        <f>F251+F257</f>
        <v>0</v>
      </c>
      <c r="G249" s="20"/>
      <c r="H249" s="20"/>
      <c r="I249" s="57"/>
      <c r="J249" s="57"/>
    </row>
    <row r="250" spans="1:10" ht="28.5" customHeight="1" thickBot="1">
      <c r="A250" s="21" t="s">
        <v>28</v>
      </c>
      <c r="B250" s="19"/>
      <c r="C250" s="20"/>
      <c r="D250" s="20"/>
      <c r="E250" s="20"/>
      <c r="F250" s="20"/>
      <c r="G250" s="20"/>
      <c r="H250" s="20"/>
      <c r="I250" s="57"/>
      <c r="J250" s="57"/>
    </row>
    <row r="251" spans="1:10" ht="28.5" customHeight="1" thickBot="1">
      <c r="A251" s="21" t="s">
        <v>151</v>
      </c>
      <c r="B251" s="19">
        <f aca="true" t="shared" si="16" ref="B251:B257">C251+D251+E251+F251</f>
        <v>310282.82999999996</v>
      </c>
      <c r="C251" s="20">
        <f>C253+C254+C255+C256</f>
        <v>310282.82999999996</v>
      </c>
      <c r="D251" s="20">
        <f>D253+D254+D255+D256</f>
        <v>0</v>
      </c>
      <c r="E251" s="20">
        <f>E253+E254+E255+E256</f>
        <v>0</v>
      </c>
      <c r="F251" s="20">
        <f>F253+F254+F255+F256</f>
        <v>0</v>
      </c>
      <c r="G251" s="20"/>
      <c r="H251" s="20"/>
      <c r="I251" s="57"/>
      <c r="J251" s="57"/>
    </row>
    <row r="252" spans="1:10" ht="28.5" customHeight="1" thickBot="1">
      <c r="A252" s="21" t="s">
        <v>52</v>
      </c>
      <c r="B252" s="19">
        <f t="shared" si="16"/>
        <v>0</v>
      </c>
      <c r="C252" s="20"/>
      <c r="D252" s="20"/>
      <c r="E252" s="20"/>
      <c r="F252" s="20"/>
      <c r="G252" s="20"/>
      <c r="H252" s="20"/>
      <c r="I252" s="57"/>
      <c r="J252" s="57"/>
    </row>
    <row r="253" spans="1:10" ht="39.75" customHeight="1" thickBot="1">
      <c r="A253" s="53" t="s">
        <v>79</v>
      </c>
      <c r="B253" s="19">
        <f t="shared" si="16"/>
        <v>0</v>
      </c>
      <c r="C253" s="20"/>
      <c r="D253" s="20"/>
      <c r="E253" s="20"/>
      <c r="F253" s="20"/>
      <c r="G253" s="20"/>
      <c r="H253" s="20"/>
      <c r="I253" s="57"/>
      <c r="J253" s="57"/>
    </row>
    <row r="254" spans="1:10" ht="28.5" customHeight="1" thickBot="1">
      <c r="A254" s="53" t="s">
        <v>80</v>
      </c>
      <c r="B254" s="19">
        <f t="shared" si="16"/>
        <v>0</v>
      </c>
      <c r="C254" s="20"/>
      <c r="D254" s="20"/>
      <c r="E254" s="20"/>
      <c r="F254" s="20"/>
      <c r="G254" s="20"/>
      <c r="H254" s="20"/>
      <c r="I254" s="57"/>
      <c r="J254" s="57"/>
    </row>
    <row r="255" spans="1:10" ht="28.5" customHeight="1" thickBot="1">
      <c r="A255" s="53" t="s">
        <v>81</v>
      </c>
      <c r="B255" s="19">
        <f t="shared" si="16"/>
        <v>100000</v>
      </c>
      <c r="C255" s="20">
        <v>100000</v>
      </c>
      <c r="D255" s="20"/>
      <c r="E255" s="20"/>
      <c r="F255" s="20"/>
      <c r="G255" s="20"/>
      <c r="H255" s="20"/>
      <c r="I255" s="57"/>
      <c r="J255" s="57"/>
    </row>
    <row r="256" spans="1:10" ht="28.5" customHeight="1" thickBot="1">
      <c r="A256" s="53" t="s">
        <v>82</v>
      </c>
      <c r="B256" s="19">
        <f t="shared" si="16"/>
        <v>210282.83</v>
      </c>
      <c r="C256" s="20">
        <v>210282.83</v>
      </c>
      <c r="D256" s="20"/>
      <c r="E256" s="20"/>
      <c r="F256" s="20"/>
      <c r="G256" s="20"/>
      <c r="H256" s="20"/>
      <c r="I256" s="57"/>
      <c r="J256" s="57"/>
    </row>
    <row r="257" spans="1:10" ht="28.5" customHeight="1" thickBot="1">
      <c r="A257" s="21" t="s">
        <v>152</v>
      </c>
      <c r="B257" s="19">
        <f t="shared" si="16"/>
        <v>0.01</v>
      </c>
      <c r="C257" s="20">
        <v>0.01</v>
      </c>
      <c r="D257" s="20"/>
      <c r="E257" s="20"/>
      <c r="F257" s="20"/>
      <c r="G257" s="20"/>
      <c r="H257" s="20"/>
      <c r="I257" s="57"/>
      <c r="J257" s="57"/>
    </row>
    <row r="258" spans="1:19" ht="48" thickBot="1">
      <c r="A258" s="18" t="s">
        <v>197</v>
      </c>
      <c r="B258" s="19">
        <f>C258+D258+E258+F258</f>
        <v>1164242.38</v>
      </c>
      <c r="C258" s="19">
        <f>C259+C262+C265+C268+C270+C272+C274+C276+C279</f>
        <v>637492.38</v>
      </c>
      <c r="D258" s="19">
        <f>D259+D262+D265+D268+D270+D272+D274+D276+D279</f>
        <v>262600</v>
      </c>
      <c r="E258" s="19">
        <f>E259+E262+E265+E268+E270+E272+E274+E276+E279</f>
        <v>22000</v>
      </c>
      <c r="F258" s="19">
        <f>F259+F262+F265+F268+F270+F272+F274+F276+F279</f>
        <v>242150</v>
      </c>
      <c r="G258" s="19"/>
      <c r="H258" s="19"/>
      <c r="I258" s="57"/>
      <c r="J258" s="57"/>
      <c r="K258" s="57"/>
      <c r="L258" s="57"/>
      <c r="M258" s="57"/>
      <c r="N258" s="57"/>
      <c r="O258" s="57"/>
      <c r="P258" s="57"/>
      <c r="Q258" s="57"/>
      <c r="R258" s="57"/>
      <c r="S258" s="57"/>
    </row>
    <row r="259" spans="1:19" ht="48" thickBot="1">
      <c r="A259" s="18" t="s">
        <v>198</v>
      </c>
      <c r="B259" s="19">
        <f aca="true" t="shared" si="17" ref="B259:B324">C259+D259+E259+F259</f>
        <v>577550</v>
      </c>
      <c r="C259" s="19">
        <f>C260+C261</f>
        <v>295000</v>
      </c>
      <c r="D259" s="19">
        <f>D260+D261</f>
        <v>253000</v>
      </c>
      <c r="E259" s="19">
        <f>E260+E261</f>
        <v>0</v>
      </c>
      <c r="F259" s="19">
        <f>F260+F261</f>
        <v>29550</v>
      </c>
      <c r="G259" s="20"/>
      <c r="H259" s="20"/>
      <c r="I259" s="57"/>
      <c r="J259" s="57"/>
      <c r="K259" s="57"/>
      <c r="L259" s="57"/>
      <c r="M259" s="57"/>
      <c r="N259" s="57"/>
      <c r="O259" s="57"/>
      <c r="P259" s="57"/>
      <c r="Q259" s="57"/>
      <c r="R259" s="57"/>
      <c r="S259" s="57"/>
    </row>
    <row r="260" spans="1:19" ht="45.75" thickBot="1">
      <c r="A260" s="21" t="s">
        <v>199</v>
      </c>
      <c r="B260" s="19">
        <f t="shared" si="17"/>
        <v>469000</v>
      </c>
      <c r="C260" s="20">
        <v>252000</v>
      </c>
      <c r="D260" s="20">
        <v>217000</v>
      </c>
      <c r="E260" s="20">
        <v>0</v>
      </c>
      <c r="F260" s="20">
        <v>0</v>
      </c>
      <c r="G260" s="20"/>
      <c r="H260" s="20"/>
      <c r="I260" s="57"/>
      <c r="J260" s="57"/>
      <c r="K260" s="57"/>
      <c r="L260" s="57"/>
      <c r="M260" s="57"/>
      <c r="N260" s="57"/>
      <c r="O260" s="57"/>
      <c r="P260" s="57"/>
      <c r="Q260" s="57"/>
      <c r="R260" s="57"/>
      <c r="S260" s="57"/>
    </row>
    <row r="261" spans="1:19" ht="45.75" thickBot="1">
      <c r="A261" s="21" t="s">
        <v>221</v>
      </c>
      <c r="B261" s="19">
        <f t="shared" si="17"/>
        <v>108550</v>
      </c>
      <c r="C261" s="20">
        <v>43000</v>
      </c>
      <c r="D261" s="20">
        <v>36000</v>
      </c>
      <c r="E261" s="20">
        <v>0</v>
      </c>
      <c r="F261" s="20">
        <v>29550</v>
      </c>
      <c r="G261" s="20"/>
      <c r="H261" s="20"/>
      <c r="I261" s="57"/>
      <c r="J261" s="57"/>
      <c r="K261" s="57"/>
      <c r="L261" s="57"/>
      <c r="M261" s="57"/>
      <c r="N261" s="57"/>
      <c r="O261" s="57"/>
      <c r="P261" s="57"/>
      <c r="Q261" s="57"/>
      <c r="R261" s="57"/>
      <c r="S261" s="57"/>
    </row>
    <row r="262" spans="1:19" ht="63.75" thickBot="1">
      <c r="A262" s="18" t="s">
        <v>124</v>
      </c>
      <c r="B262" s="19">
        <f t="shared" si="17"/>
        <v>50600</v>
      </c>
      <c r="C262" s="19">
        <f>C263+C264</f>
        <v>6400</v>
      </c>
      <c r="D262" s="19">
        <f>D263+D264</f>
        <v>9600</v>
      </c>
      <c r="E262" s="19">
        <f>E263+E264</f>
        <v>22000</v>
      </c>
      <c r="F262" s="19">
        <f>F263+F264</f>
        <v>12600</v>
      </c>
      <c r="G262" s="20"/>
      <c r="H262" s="20"/>
      <c r="I262" s="57"/>
      <c r="J262" s="57"/>
      <c r="K262" s="57"/>
      <c r="L262" s="57"/>
      <c r="M262" s="57"/>
      <c r="N262" s="57"/>
      <c r="O262" s="57"/>
      <c r="P262" s="57"/>
      <c r="Q262" s="57"/>
      <c r="R262" s="57"/>
      <c r="S262" s="57"/>
    </row>
    <row r="263" spans="1:19" ht="45.75" thickBot="1">
      <c r="A263" s="21" t="s">
        <v>200</v>
      </c>
      <c r="B263" s="19">
        <f t="shared" si="17"/>
        <v>38200</v>
      </c>
      <c r="C263" s="20">
        <v>6400</v>
      </c>
      <c r="D263" s="20">
        <v>9600</v>
      </c>
      <c r="E263" s="20">
        <v>9600</v>
      </c>
      <c r="F263" s="20">
        <v>12600</v>
      </c>
      <c r="G263" s="20"/>
      <c r="H263" s="20"/>
      <c r="I263" s="57"/>
      <c r="J263" s="57"/>
      <c r="K263" s="57"/>
      <c r="L263" s="57"/>
      <c r="M263" s="57"/>
      <c r="N263" s="57"/>
      <c r="O263" s="57"/>
      <c r="P263" s="57"/>
      <c r="Q263" s="57"/>
      <c r="R263" s="57"/>
      <c r="S263" s="57"/>
    </row>
    <row r="264" spans="1:19" ht="45.75" thickBot="1">
      <c r="A264" s="21" t="s">
        <v>201</v>
      </c>
      <c r="B264" s="19">
        <f t="shared" si="17"/>
        <v>12400</v>
      </c>
      <c r="C264" s="20"/>
      <c r="D264" s="20"/>
      <c r="E264" s="20">
        <v>12400</v>
      </c>
      <c r="F264" s="20"/>
      <c r="G264" s="20"/>
      <c r="H264" s="20"/>
      <c r="I264" s="57"/>
      <c r="J264" s="57"/>
      <c r="K264" s="57"/>
      <c r="L264" s="57"/>
      <c r="M264" s="57"/>
      <c r="N264" s="57"/>
      <c r="O264" s="57"/>
      <c r="P264" s="57"/>
      <c r="Q264" s="57"/>
      <c r="R264" s="57"/>
      <c r="S264" s="57"/>
    </row>
    <row r="265" spans="1:19" ht="63.75" hidden="1" thickBot="1">
      <c r="A265" s="18" t="s">
        <v>125</v>
      </c>
      <c r="B265" s="19">
        <f t="shared" si="17"/>
        <v>0</v>
      </c>
      <c r="C265" s="19">
        <f>C266+C267</f>
        <v>0</v>
      </c>
      <c r="D265" s="19">
        <f>D266+D267</f>
        <v>0</v>
      </c>
      <c r="E265" s="19">
        <f>E266+E267</f>
        <v>0</v>
      </c>
      <c r="F265" s="19">
        <f>F266+F267</f>
        <v>0</v>
      </c>
      <c r="G265" s="20"/>
      <c r="H265" s="20"/>
      <c r="I265" s="57"/>
      <c r="J265" s="57"/>
      <c r="K265" s="57"/>
      <c r="L265" s="57"/>
      <c r="M265" s="57"/>
      <c r="N265" s="57"/>
      <c r="O265" s="57"/>
      <c r="P265" s="57"/>
      <c r="Q265" s="57"/>
      <c r="R265" s="57"/>
      <c r="S265" s="57"/>
    </row>
    <row r="266" spans="1:19" ht="60.75" hidden="1" thickBot="1">
      <c r="A266" s="21" t="s">
        <v>202</v>
      </c>
      <c r="B266" s="19">
        <f t="shared" si="17"/>
        <v>0</v>
      </c>
      <c r="C266" s="20"/>
      <c r="D266" s="20"/>
      <c r="E266" s="20"/>
      <c r="F266" s="20"/>
      <c r="G266" s="20"/>
      <c r="H266" s="20"/>
      <c r="I266" s="57"/>
      <c r="J266" s="57"/>
      <c r="K266" s="57"/>
      <c r="L266" s="57"/>
      <c r="M266" s="57"/>
      <c r="N266" s="57"/>
      <c r="O266" s="57"/>
      <c r="P266" s="57"/>
      <c r="Q266" s="57"/>
      <c r="R266" s="57"/>
      <c r="S266" s="57"/>
    </row>
    <row r="267" spans="1:19" ht="60.75" hidden="1" thickBot="1">
      <c r="A267" s="21" t="s">
        <v>203</v>
      </c>
      <c r="B267" s="19">
        <f t="shared" si="17"/>
        <v>0</v>
      </c>
      <c r="C267" s="20"/>
      <c r="D267" s="20"/>
      <c r="E267" s="20"/>
      <c r="F267" s="20"/>
      <c r="G267" s="20"/>
      <c r="H267" s="20"/>
      <c r="I267" s="57"/>
      <c r="J267" s="57"/>
      <c r="K267" s="57"/>
      <c r="L267" s="57"/>
      <c r="M267" s="57"/>
      <c r="N267" s="57"/>
      <c r="O267" s="57"/>
      <c r="P267" s="57"/>
      <c r="Q267" s="57"/>
      <c r="R267" s="57"/>
      <c r="S267" s="57"/>
    </row>
    <row r="268" spans="1:19" ht="32.25" thickBot="1">
      <c r="A268" s="18" t="s">
        <v>126</v>
      </c>
      <c r="B268" s="19">
        <f t="shared" si="17"/>
        <v>200000</v>
      </c>
      <c r="C268" s="19">
        <f>C269</f>
        <v>0</v>
      </c>
      <c r="D268" s="19">
        <f>D269</f>
        <v>0</v>
      </c>
      <c r="E268" s="19">
        <f>E269</f>
        <v>0</v>
      </c>
      <c r="F268" s="19">
        <f>F269</f>
        <v>200000</v>
      </c>
      <c r="G268" s="20"/>
      <c r="H268" s="20"/>
      <c r="I268" s="57"/>
      <c r="J268" s="57"/>
      <c r="K268" s="57"/>
      <c r="L268" s="57"/>
      <c r="M268" s="57"/>
      <c r="N268" s="57"/>
      <c r="O268" s="57"/>
      <c r="P268" s="57"/>
      <c r="Q268" s="57"/>
      <c r="R268" s="57"/>
      <c r="S268" s="57"/>
    </row>
    <row r="269" spans="1:19" ht="60.75" thickBot="1">
      <c r="A269" s="21" t="s">
        <v>204</v>
      </c>
      <c r="B269" s="19">
        <f t="shared" si="17"/>
        <v>200000</v>
      </c>
      <c r="C269" s="20"/>
      <c r="D269" s="20"/>
      <c r="E269" s="20"/>
      <c r="F269" s="20">
        <v>200000</v>
      </c>
      <c r="G269" s="20"/>
      <c r="H269" s="20"/>
      <c r="I269" s="57"/>
      <c r="J269" s="57"/>
      <c r="K269" s="57"/>
      <c r="L269" s="57"/>
      <c r="M269" s="57"/>
      <c r="N269" s="57"/>
      <c r="O269" s="57"/>
      <c r="P269" s="57"/>
      <c r="Q269" s="57"/>
      <c r="R269" s="57"/>
      <c r="S269" s="57"/>
    </row>
    <row r="270" spans="1:19" ht="63.75" hidden="1" thickBot="1">
      <c r="A270" s="18" t="s">
        <v>179</v>
      </c>
      <c r="B270" s="19">
        <f>C270+D270+E270+F270</f>
        <v>0</v>
      </c>
      <c r="C270" s="19">
        <f>C271</f>
        <v>0</v>
      </c>
      <c r="D270" s="19">
        <f>D271</f>
        <v>0</v>
      </c>
      <c r="E270" s="19">
        <f>E271</f>
        <v>0</v>
      </c>
      <c r="F270" s="19">
        <f>F271</f>
        <v>0</v>
      </c>
      <c r="G270" s="20"/>
      <c r="H270" s="20"/>
      <c r="I270" s="57"/>
      <c r="J270" s="57"/>
      <c r="K270" s="57"/>
      <c r="L270" s="57"/>
      <c r="M270" s="57"/>
      <c r="N270" s="57"/>
      <c r="O270" s="57"/>
      <c r="P270" s="57"/>
      <c r="Q270" s="57"/>
      <c r="R270" s="57"/>
      <c r="S270" s="57"/>
    </row>
    <row r="271" spans="1:19" ht="75.75" hidden="1" thickBot="1">
      <c r="A271" s="21" t="s">
        <v>205</v>
      </c>
      <c r="B271" s="19">
        <f>C271+D271+E271+F271</f>
        <v>0</v>
      </c>
      <c r="C271" s="20"/>
      <c r="D271" s="20"/>
      <c r="E271" s="20"/>
      <c r="F271" s="20"/>
      <c r="G271" s="20"/>
      <c r="H271" s="20"/>
      <c r="I271" s="57"/>
      <c r="J271" s="57"/>
      <c r="K271" s="57"/>
      <c r="L271" s="57"/>
      <c r="M271" s="57"/>
      <c r="N271" s="57"/>
      <c r="O271" s="57"/>
      <c r="P271" s="57"/>
      <c r="Q271" s="57"/>
      <c r="R271" s="57"/>
      <c r="S271" s="57"/>
    </row>
    <row r="272" spans="1:19" ht="79.5" hidden="1" thickBot="1">
      <c r="A272" s="18" t="s">
        <v>127</v>
      </c>
      <c r="B272" s="19">
        <f t="shared" si="17"/>
        <v>0</v>
      </c>
      <c r="C272" s="19">
        <f>C273</f>
        <v>0</v>
      </c>
      <c r="D272" s="19">
        <f>D273</f>
        <v>0</v>
      </c>
      <c r="E272" s="19">
        <f>E273</f>
        <v>0</v>
      </c>
      <c r="F272" s="19">
        <f>F273</f>
        <v>0</v>
      </c>
      <c r="G272" s="20"/>
      <c r="H272" s="20"/>
      <c r="I272" s="57"/>
      <c r="J272" s="57"/>
      <c r="K272" s="57"/>
      <c r="L272" s="57"/>
      <c r="M272" s="57"/>
      <c r="N272" s="57"/>
      <c r="O272" s="57"/>
      <c r="P272" s="57"/>
      <c r="Q272" s="57"/>
      <c r="R272" s="57"/>
      <c r="S272" s="57"/>
    </row>
    <row r="273" spans="1:19" ht="30.75" hidden="1" thickBot="1">
      <c r="A273" s="21" t="s">
        <v>206</v>
      </c>
      <c r="B273" s="19">
        <f t="shared" si="17"/>
        <v>0</v>
      </c>
      <c r="C273" s="20"/>
      <c r="D273" s="20"/>
      <c r="E273" s="20"/>
      <c r="F273" s="20"/>
      <c r="G273" s="20"/>
      <c r="H273" s="20"/>
      <c r="I273" s="57"/>
      <c r="J273" s="57"/>
      <c r="K273" s="57"/>
      <c r="L273" s="57"/>
      <c r="M273" s="57"/>
      <c r="N273" s="57"/>
      <c r="O273" s="57"/>
      <c r="P273" s="57"/>
      <c r="Q273" s="57"/>
      <c r="R273" s="57"/>
      <c r="S273" s="57"/>
    </row>
    <row r="274" spans="1:19" ht="79.5" hidden="1" thickBot="1">
      <c r="A274" s="18" t="s">
        <v>128</v>
      </c>
      <c r="B274" s="19">
        <f t="shared" si="17"/>
        <v>0</v>
      </c>
      <c r="C274" s="19">
        <f>C275</f>
        <v>0</v>
      </c>
      <c r="D274" s="19">
        <f>D275</f>
        <v>0</v>
      </c>
      <c r="E274" s="19">
        <f>E275</f>
        <v>0</v>
      </c>
      <c r="F274" s="19">
        <f>F275</f>
        <v>0</v>
      </c>
      <c r="G274" s="19"/>
      <c r="H274" s="19"/>
      <c r="I274" s="57"/>
      <c r="J274" s="57"/>
      <c r="K274" s="57"/>
      <c r="L274" s="57"/>
      <c r="M274" s="57"/>
      <c r="N274" s="57"/>
      <c r="O274" s="57"/>
      <c r="P274" s="57"/>
      <c r="Q274" s="57"/>
      <c r="R274" s="57"/>
      <c r="S274" s="57"/>
    </row>
    <row r="275" spans="1:19" ht="60.75" hidden="1" thickBot="1">
      <c r="A275" s="21" t="s">
        <v>207</v>
      </c>
      <c r="B275" s="19">
        <f t="shared" si="17"/>
        <v>0</v>
      </c>
      <c r="C275" s="20"/>
      <c r="D275" s="20"/>
      <c r="E275" s="20"/>
      <c r="F275" s="20"/>
      <c r="G275" s="20"/>
      <c r="H275" s="20"/>
      <c r="I275" s="57"/>
      <c r="J275" s="57"/>
      <c r="K275" s="57"/>
      <c r="L275" s="57"/>
      <c r="M275" s="57"/>
      <c r="N275" s="57"/>
      <c r="O275" s="57"/>
      <c r="P275" s="57"/>
      <c r="Q275" s="57"/>
      <c r="R275" s="57"/>
      <c r="S275" s="57"/>
    </row>
    <row r="276" spans="1:19" ht="126.75" thickBot="1">
      <c r="A276" s="18" t="s">
        <v>220</v>
      </c>
      <c r="B276" s="19">
        <f aca="true" t="shared" si="18" ref="B276:B281">C276+D276+E276+F276</f>
        <v>5930.32</v>
      </c>
      <c r="C276" s="19">
        <f>C277+C278</f>
        <v>5930.32</v>
      </c>
      <c r="D276" s="19">
        <f>D277+D278</f>
        <v>0</v>
      </c>
      <c r="E276" s="19">
        <f>E277+E278</f>
        <v>0</v>
      </c>
      <c r="F276" s="19">
        <f>F277+F278</f>
        <v>0</v>
      </c>
      <c r="G276" s="20"/>
      <c r="H276" s="20"/>
      <c r="I276" s="57"/>
      <c r="J276" s="57"/>
      <c r="K276" s="57"/>
      <c r="L276" s="57"/>
      <c r="M276" s="57"/>
      <c r="N276" s="57"/>
      <c r="O276" s="57"/>
      <c r="P276" s="57"/>
      <c r="Q276" s="57"/>
      <c r="R276" s="57"/>
      <c r="S276" s="57"/>
    </row>
    <row r="277" spans="1:19" ht="45.75" thickBot="1">
      <c r="A277" s="21" t="s">
        <v>199</v>
      </c>
      <c r="B277" s="19">
        <f t="shared" si="18"/>
        <v>2905.57</v>
      </c>
      <c r="C277" s="20">
        <v>2905.57</v>
      </c>
      <c r="D277" s="20"/>
      <c r="E277" s="20"/>
      <c r="F277" s="20"/>
      <c r="G277" s="20"/>
      <c r="H277" s="20"/>
      <c r="I277" s="57"/>
      <c r="J277" s="57"/>
      <c r="K277" s="57"/>
      <c r="L277" s="57"/>
      <c r="M277" s="57"/>
      <c r="N277" s="57"/>
      <c r="O277" s="57"/>
      <c r="P277" s="57"/>
      <c r="Q277" s="57"/>
      <c r="R277" s="57"/>
      <c r="S277" s="57"/>
    </row>
    <row r="278" spans="1:19" ht="45.75" thickBot="1">
      <c r="A278" s="21" t="s">
        <v>221</v>
      </c>
      <c r="B278" s="19">
        <f t="shared" si="18"/>
        <v>3024.75</v>
      </c>
      <c r="C278" s="20">
        <v>3024.75</v>
      </c>
      <c r="D278" s="20"/>
      <c r="E278" s="20"/>
      <c r="F278" s="20"/>
      <c r="G278" s="20"/>
      <c r="H278" s="20"/>
      <c r="I278" s="57"/>
      <c r="J278" s="57"/>
      <c r="K278" s="57"/>
      <c r="L278" s="57"/>
      <c r="M278" s="57"/>
      <c r="N278" s="57"/>
      <c r="O278" s="57"/>
      <c r="P278" s="57"/>
      <c r="Q278" s="57"/>
      <c r="R278" s="57"/>
      <c r="S278" s="57"/>
    </row>
    <row r="279" spans="1:19" ht="142.5" thickBot="1">
      <c r="A279" s="18" t="s">
        <v>222</v>
      </c>
      <c r="B279" s="19">
        <f t="shared" si="18"/>
        <v>330162.06</v>
      </c>
      <c r="C279" s="19">
        <f>C280+C281</f>
        <v>330162.06</v>
      </c>
      <c r="D279" s="19">
        <f>D280+D281</f>
        <v>0</v>
      </c>
      <c r="E279" s="19">
        <f>E280+E281</f>
        <v>0</v>
      </c>
      <c r="F279" s="19">
        <f>F280+F281</f>
        <v>0</v>
      </c>
      <c r="G279" s="20"/>
      <c r="H279" s="20"/>
      <c r="I279" s="57"/>
      <c r="J279" s="57"/>
      <c r="K279" s="57"/>
      <c r="L279" s="57"/>
      <c r="M279" s="57"/>
      <c r="N279" s="57"/>
      <c r="O279" s="57"/>
      <c r="P279" s="57"/>
      <c r="Q279" s="57"/>
      <c r="R279" s="57"/>
      <c r="S279" s="57"/>
    </row>
    <row r="280" spans="1:19" ht="60.75" thickBot="1">
      <c r="A280" s="21" t="s">
        <v>202</v>
      </c>
      <c r="B280" s="19">
        <f t="shared" si="18"/>
        <v>268632.92</v>
      </c>
      <c r="C280" s="20">
        <v>268632.92</v>
      </c>
      <c r="D280" s="20"/>
      <c r="E280" s="20"/>
      <c r="F280" s="20"/>
      <c r="G280" s="20"/>
      <c r="H280" s="20"/>
      <c r="I280" s="57"/>
      <c r="J280" s="57"/>
      <c r="K280" s="57"/>
      <c r="L280" s="57"/>
      <c r="M280" s="57"/>
      <c r="N280" s="57"/>
      <c r="O280" s="57"/>
      <c r="P280" s="57"/>
      <c r="Q280" s="57"/>
      <c r="R280" s="57"/>
      <c r="S280" s="57"/>
    </row>
    <row r="281" spans="1:19" ht="60.75" thickBot="1">
      <c r="A281" s="21" t="s">
        <v>203</v>
      </c>
      <c r="B281" s="19">
        <f t="shared" si="18"/>
        <v>61529.14</v>
      </c>
      <c r="C281" s="20">
        <v>61529.14</v>
      </c>
      <c r="D281" s="20"/>
      <c r="E281" s="20"/>
      <c r="F281" s="20"/>
      <c r="G281" s="20"/>
      <c r="H281" s="20"/>
      <c r="I281" s="57"/>
      <c r="J281" s="57"/>
      <c r="K281" s="57"/>
      <c r="L281" s="57"/>
      <c r="M281" s="57"/>
      <c r="N281" s="57"/>
      <c r="O281" s="57"/>
      <c r="P281" s="57"/>
      <c r="Q281" s="57"/>
      <c r="R281" s="57"/>
      <c r="S281" s="57"/>
    </row>
    <row r="282" spans="1:8" s="57" customFormat="1" ht="95.25" thickBot="1">
      <c r="A282" s="51" t="s">
        <v>208</v>
      </c>
      <c r="B282" s="19">
        <f t="shared" si="17"/>
        <v>4844929.37</v>
      </c>
      <c r="C282" s="20">
        <f>C284</f>
        <v>2026720.95</v>
      </c>
      <c r="D282" s="20">
        <f>D284</f>
        <v>908315.03</v>
      </c>
      <c r="E282" s="20">
        <f>E284</f>
        <v>193206.54</v>
      </c>
      <c r="F282" s="20">
        <f>F284</f>
        <v>1716686.85</v>
      </c>
      <c r="G282" s="20"/>
      <c r="H282" s="20"/>
    </row>
    <row r="283" spans="1:8" s="57" customFormat="1" ht="16.5" thickBot="1">
      <c r="A283" s="52" t="s">
        <v>52</v>
      </c>
      <c r="B283" s="19">
        <f>C283+D283+E283+F283</f>
        <v>0</v>
      </c>
      <c r="C283" s="20"/>
      <c r="D283" s="20"/>
      <c r="E283" s="20"/>
      <c r="F283" s="20"/>
      <c r="G283" s="20"/>
      <c r="H283" s="20"/>
    </row>
    <row r="284" spans="1:19" ht="48" thickBot="1">
      <c r="A284" s="51" t="s">
        <v>209</v>
      </c>
      <c r="B284" s="19">
        <f t="shared" si="17"/>
        <v>4844929.37</v>
      </c>
      <c r="C284" s="20">
        <f>C285+C315+C321+C324</f>
        <v>2026720.95</v>
      </c>
      <c r="D284" s="20">
        <f>D285+D315+D321+D324</f>
        <v>908315.03</v>
      </c>
      <c r="E284" s="20">
        <f>E285+E315+E321+E324</f>
        <v>193206.54</v>
      </c>
      <c r="F284" s="20">
        <f>F285+F315+F321+F324</f>
        <v>1716686.85</v>
      </c>
      <c r="G284" s="20"/>
      <c r="H284" s="20"/>
      <c r="I284" s="57"/>
      <c r="J284" s="57"/>
      <c r="K284" s="57"/>
      <c r="L284" s="57"/>
      <c r="M284" s="57"/>
      <c r="N284" s="57"/>
      <c r="O284" s="57"/>
      <c r="P284" s="57"/>
      <c r="Q284" s="57"/>
      <c r="R284" s="57"/>
      <c r="S284" s="57"/>
    </row>
    <row r="285" spans="1:19" ht="32.25" thickBot="1">
      <c r="A285" s="18" t="s">
        <v>210</v>
      </c>
      <c r="B285" s="19">
        <f t="shared" si="17"/>
        <v>4432101.23</v>
      </c>
      <c r="C285" s="20">
        <f>C287+C292+C309+C310</f>
        <v>1954655.55</v>
      </c>
      <c r="D285" s="20">
        <f>D287+D292+D309+D310</f>
        <v>718500</v>
      </c>
      <c r="E285" s="20">
        <f>E287+E292+E309+E310</f>
        <v>180600</v>
      </c>
      <c r="F285" s="20">
        <f>F287+F292+F309+F310</f>
        <v>1578345.6800000002</v>
      </c>
      <c r="G285" s="20"/>
      <c r="H285" s="20"/>
      <c r="I285" s="57"/>
      <c r="J285" s="57"/>
      <c r="K285" s="57"/>
      <c r="L285" s="57"/>
      <c r="M285" s="57"/>
      <c r="N285" s="57"/>
      <c r="O285" s="57"/>
      <c r="P285" s="57"/>
      <c r="Q285" s="57"/>
      <c r="R285" s="57"/>
      <c r="S285" s="57"/>
    </row>
    <row r="286" spans="1:19" ht="16.5" thickBot="1">
      <c r="A286" s="21" t="s">
        <v>52</v>
      </c>
      <c r="B286" s="19">
        <f t="shared" si="17"/>
        <v>0</v>
      </c>
      <c r="C286" s="20"/>
      <c r="D286" s="20"/>
      <c r="E286" s="20"/>
      <c r="F286" s="20"/>
      <c r="G286" s="20"/>
      <c r="H286" s="20"/>
      <c r="I286" s="57"/>
      <c r="J286" s="57"/>
      <c r="K286" s="57"/>
      <c r="L286" s="57"/>
      <c r="M286" s="57"/>
      <c r="N286" s="57"/>
      <c r="O286" s="57"/>
      <c r="P286" s="57"/>
      <c r="Q286" s="57"/>
      <c r="R286" s="57"/>
      <c r="S286" s="57"/>
    </row>
    <row r="287" spans="1:19" ht="32.25" thickBot="1">
      <c r="A287" s="18" t="s">
        <v>144</v>
      </c>
      <c r="B287" s="19">
        <f t="shared" si="17"/>
        <v>2376400</v>
      </c>
      <c r="C287" s="20">
        <f>C289+C291</f>
        <v>818100</v>
      </c>
      <c r="D287" s="20">
        <f>D289+D291</f>
        <v>530000</v>
      </c>
      <c r="E287" s="20">
        <f>E289+E291</f>
        <v>0</v>
      </c>
      <c r="F287" s="20">
        <f>F289+F291</f>
        <v>1028300</v>
      </c>
      <c r="G287" s="20"/>
      <c r="H287" s="20"/>
      <c r="I287" s="57"/>
      <c r="J287" s="57"/>
      <c r="K287" s="57"/>
      <c r="L287" s="57"/>
      <c r="M287" s="57"/>
      <c r="N287" s="57"/>
      <c r="O287" s="57"/>
      <c r="P287" s="57"/>
      <c r="Q287" s="57"/>
      <c r="R287" s="57"/>
      <c r="S287" s="57"/>
    </row>
    <row r="288" spans="1:19" ht="16.5" thickBot="1">
      <c r="A288" s="21" t="s">
        <v>28</v>
      </c>
      <c r="B288" s="19">
        <f t="shared" si="17"/>
        <v>0</v>
      </c>
      <c r="C288" s="20"/>
      <c r="D288" s="20"/>
      <c r="E288" s="20"/>
      <c r="F288" s="20"/>
      <c r="G288" s="20"/>
      <c r="H288" s="20"/>
      <c r="I288" s="57"/>
      <c r="J288" s="57"/>
      <c r="K288" s="57"/>
      <c r="L288" s="57"/>
      <c r="M288" s="57"/>
      <c r="N288" s="57"/>
      <c r="O288" s="57"/>
      <c r="P288" s="57"/>
      <c r="Q288" s="57"/>
      <c r="R288" s="57"/>
      <c r="S288" s="57"/>
    </row>
    <row r="289" spans="1:19" ht="16.5" thickBot="1">
      <c r="A289" s="21" t="s">
        <v>145</v>
      </c>
      <c r="B289" s="19">
        <f t="shared" si="17"/>
        <v>1825200</v>
      </c>
      <c r="C289" s="20">
        <v>628100</v>
      </c>
      <c r="D289" s="20">
        <v>410000</v>
      </c>
      <c r="E289" s="20"/>
      <c r="F289" s="20">
        <f>1825200-E289-D289-C289</f>
        <v>787100</v>
      </c>
      <c r="G289" s="20"/>
      <c r="H289" s="20"/>
      <c r="I289" s="57"/>
      <c r="J289" s="57"/>
      <c r="K289" s="57"/>
      <c r="L289" s="57"/>
      <c r="M289" s="57"/>
      <c r="N289" s="57"/>
      <c r="O289" s="57"/>
      <c r="P289" s="57"/>
      <c r="Q289" s="57"/>
      <c r="R289" s="57"/>
      <c r="S289" s="57"/>
    </row>
    <row r="290" spans="1:19" ht="16.5" thickBot="1">
      <c r="A290" s="21" t="s">
        <v>146</v>
      </c>
      <c r="B290" s="19">
        <f t="shared" si="17"/>
        <v>0</v>
      </c>
      <c r="C290" s="20"/>
      <c r="D290" s="20"/>
      <c r="E290" s="20"/>
      <c r="F290" s="20"/>
      <c r="G290" s="20"/>
      <c r="H290" s="20"/>
      <c r="I290" s="57"/>
      <c r="J290" s="57"/>
      <c r="K290" s="57"/>
      <c r="L290" s="57"/>
      <c r="M290" s="57"/>
      <c r="N290" s="57"/>
      <c r="O290" s="57"/>
      <c r="P290" s="57"/>
      <c r="Q290" s="57"/>
      <c r="R290" s="57"/>
      <c r="S290" s="57"/>
    </row>
    <row r="291" spans="1:19" ht="30.75" thickBot="1">
      <c r="A291" s="21" t="s">
        <v>147</v>
      </c>
      <c r="B291" s="19">
        <f t="shared" si="17"/>
        <v>551200</v>
      </c>
      <c r="C291" s="20">
        <v>190000</v>
      </c>
      <c r="D291" s="20">
        <v>120000</v>
      </c>
      <c r="E291" s="20"/>
      <c r="F291" s="20">
        <f>551200-E291-D291-C291</f>
        <v>241200</v>
      </c>
      <c r="G291" s="20"/>
      <c r="H291" s="20"/>
      <c r="I291" s="57"/>
      <c r="J291" s="57"/>
      <c r="K291" s="57"/>
      <c r="L291" s="57"/>
      <c r="M291" s="57"/>
      <c r="N291" s="57"/>
      <c r="O291" s="57"/>
      <c r="P291" s="57"/>
      <c r="Q291" s="57"/>
      <c r="R291" s="57"/>
      <c r="S291" s="57"/>
    </row>
    <row r="292" spans="1:19" ht="16.5" thickBot="1">
      <c r="A292" s="18" t="s">
        <v>148</v>
      </c>
      <c r="B292" s="19">
        <f>C292+D292+E292+F292</f>
        <v>1594701.23</v>
      </c>
      <c r="C292" s="20">
        <f>C296+C303+C304+C295+C294</f>
        <v>792400</v>
      </c>
      <c r="D292" s="20">
        <f>D296+D303+D304</f>
        <v>172255.55</v>
      </c>
      <c r="E292" s="20">
        <f>E296+E303+E304</f>
        <v>80000</v>
      </c>
      <c r="F292" s="20">
        <f>F296+F303+F304</f>
        <v>550045.68</v>
      </c>
      <c r="G292" s="20"/>
      <c r="H292" s="20"/>
      <c r="I292" s="57"/>
      <c r="J292" s="57"/>
      <c r="K292" s="57"/>
      <c r="L292" s="57"/>
      <c r="M292" s="57"/>
      <c r="N292" s="57"/>
      <c r="O292" s="57"/>
      <c r="P292" s="57"/>
      <c r="Q292" s="57"/>
      <c r="R292" s="57"/>
      <c r="S292" s="57"/>
    </row>
    <row r="293" spans="1:19" ht="16.5" thickBot="1">
      <c r="A293" s="21" t="s">
        <v>28</v>
      </c>
      <c r="B293" s="19"/>
      <c r="C293" s="20"/>
      <c r="D293" s="20"/>
      <c r="E293" s="20"/>
      <c r="F293" s="20"/>
      <c r="G293" s="20"/>
      <c r="H293" s="20"/>
      <c r="I293" s="57"/>
      <c r="J293" s="57"/>
      <c r="K293" s="57"/>
      <c r="L293" s="57"/>
      <c r="M293" s="57"/>
      <c r="N293" s="57"/>
      <c r="O293" s="57"/>
      <c r="P293" s="57"/>
      <c r="Q293" s="57"/>
      <c r="R293" s="57"/>
      <c r="S293" s="57"/>
    </row>
    <row r="294" spans="1:19" ht="16.5" thickBot="1">
      <c r="A294" s="21" t="s">
        <v>149</v>
      </c>
      <c r="B294" s="19">
        <f t="shared" si="17"/>
        <v>0</v>
      </c>
      <c r="C294" s="20"/>
      <c r="D294" s="20"/>
      <c r="E294" s="20"/>
      <c r="F294" s="20"/>
      <c r="G294" s="20"/>
      <c r="H294" s="20"/>
      <c r="I294" s="57"/>
      <c r="J294" s="57"/>
      <c r="K294" s="57"/>
      <c r="L294" s="57"/>
      <c r="M294" s="57"/>
      <c r="N294" s="57"/>
      <c r="O294" s="57"/>
      <c r="P294" s="57"/>
      <c r="Q294" s="57"/>
      <c r="R294" s="57"/>
      <c r="S294" s="57"/>
    </row>
    <row r="295" spans="1:19" ht="16.5" thickBot="1">
      <c r="A295" s="21" t="s">
        <v>150</v>
      </c>
      <c r="B295" s="19">
        <f t="shared" si="17"/>
        <v>0</v>
      </c>
      <c r="C295" s="20"/>
      <c r="D295" s="20"/>
      <c r="E295" s="20"/>
      <c r="F295" s="20"/>
      <c r="G295" s="20"/>
      <c r="H295" s="20"/>
      <c r="I295" s="57"/>
      <c r="J295" s="57"/>
      <c r="K295" s="57"/>
      <c r="L295" s="57"/>
      <c r="M295" s="57"/>
      <c r="N295" s="57"/>
      <c r="O295" s="57"/>
      <c r="P295" s="57"/>
      <c r="Q295" s="57"/>
      <c r="R295" s="57"/>
      <c r="S295" s="57"/>
    </row>
    <row r="296" spans="1:19" ht="16.5" thickBot="1">
      <c r="A296" s="21" t="s">
        <v>151</v>
      </c>
      <c r="B296" s="19">
        <f t="shared" si="17"/>
        <v>56245.68000000001</v>
      </c>
      <c r="C296" s="20">
        <f>C298+C299+C300+C301</f>
        <v>12400</v>
      </c>
      <c r="D296" s="20">
        <f>D298+D299+D300+D301</f>
        <v>19800</v>
      </c>
      <c r="E296" s="20">
        <f>E298+E299+E300+E301</f>
        <v>0</v>
      </c>
      <c r="F296" s="20">
        <f>F298+F299+F300+F301</f>
        <v>24045.680000000004</v>
      </c>
      <c r="G296" s="20"/>
      <c r="H296" s="20"/>
      <c r="I296" s="57"/>
      <c r="J296" s="57"/>
      <c r="K296" s="57"/>
      <c r="L296" s="57"/>
      <c r="M296" s="57"/>
      <c r="N296" s="57"/>
      <c r="O296" s="57"/>
      <c r="P296" s="57"/>
      <c r="Q296" s="57"/>
      <c r="R296" s="57"/>
      <c r="S296" s="57"/>
    </row>
    <row r="297" spans="1:19" ht="16.5" thickBot="1">
      <c r="A297" s="21" t="s">
        <v>52</v>
      </c>
      <c r="B297" s="19">
        <f t="shared" si="17"/>
        <v>0</v>
      </c>
      <c r="C297" s="20"/>
      <c r="D297" s="20"/>
      <c r="E297" s="20"/>
      <c r="F297" s="20"/>
      <c r="G297" s="20"/>
      <c r="H297" s="20"/>
      <c r="I297" s="57"/>
      <c r="J297" s="57"/>
      <c r="K297" s="57"/>
      <c r="L297" s="57"/>
      <c r="M297" s="57"/>
      <c r="N297" s="57"/>
      <c r="O297" s="57"/>
      <c r="P297" s="57"/>
      <c r="Q297" s="57"/>
      <c r="R297" s="57"/>
      <c r="S297" s="57"/>
    </row>
    <row r="298" spans="1:19" ht="30.75" thickBot="1">
      <c r="A298" s="53" t="s">
        <v>79</v>
      </c>
      <c r="B298" s="19">
        <f t="shared" si="17"/>
        <v>38381.04</v>
      </c>
      <c r="C298" s="20">
        <v>8500</v>
      </c>
      <c r="D298" s="20">
        <v>12000</v>
      </c>
      <c r="E298" s="20"/>
      <c r="F298" s="20">
        <f>38381.04-E298-D298-C298</f>
        <v>17881.04</v>
      </c>
      <c r="G298" s="20"/>
      <c r="H298" s="20"/>
      <c r="I298" s="57"/>
      <c r="J298" s="57"/>
      <c r="K298" s="57"/>
      <c r="L298" s="57"/>
      <c r="M298" s="57"/>
      <c r="N298" s="57"/>
      <c r="O298" s="57"/>
      <c r="P298" s="57"/>
      <c r="Q298" s="57"/>
      <c r="R298" s="57"/>
      <c r="S298" s="57"/>
    </row>
    <row r="299" spans="1:19" ht="16.5" thickBot="1">
      <c r="A299" s="53" t="s">
        <v>80</v>
      </c>
      <c r="B299" s="19">
        <f t="shared" si="17"/>
        <v>0</v>
      </c>
      <c r="C299" s="20"/>
      <c r="D299" s="20"/>
      <c r="E299" s="20"/>
      <c r="F299" s="20"/>
      <c r="G299" s="20"/>
      <c r="H299" s="20"/>
      <c r="I299" s="57"/>
      <c r="J299" s="57"/>
      <c r="K299" s="57"/>
      <c r="L299" s="57"/>
      <c r="M299" s="57"/>
      <c r="N299" s="57"/>
      <c r="O299" s="57"/>
      <c r="P299" s="57"/>
      <c r="Q299" s="57"/>
      <c r="R299" s="57"/>
      <c r="S299" s="57"/>
    </row>
    <row r="300" spans="1:19" ht="16.5" thickBot="1">
      <c r="A300" s="53" t="s">
        <v>81</v>
      </c>
      <c r="B300" s="19">
        <f t="shared" si="17"/>
        <v>12286.08</v>
      </c>
      <c r="C300" s="20">
        <v>2700</v>
      </c>
      <c r="D300" s="20">
        <v>6000</v>
      </c>
      <c r="E300" s="20"/>
      <c r="F300" s="20">
        <f>12286.08-E300-D300-C300</f>
        <v>3586.08</v>
      </c>
      <c r="G300" s="20"/>
      <c r="H300" s="20"/>
      <c r="I300" s="57"/>
      <c r="J300" s="57"/>
      <c r="K300" s="57"/>
      <c r="L300" s="57"/>
      <c r="M300" s="57"/>
      <c r="N300" s="57"/>
      <c r="O300" s="57"/>
      <c r="P300" s="57"/>
      <c r="Q300" s="57"/>
      <c r="R300" s="57"/>
      <c r="S300" s="57"/>
    </row>
    <row r="301" spans="1:19" ht="16.5" thickBot="1">
      <c r="A301" s="53" t="s">
        <v>82</v>
      </c>
      <c r="B301" s="19">
        <f t="shared" si="17"/>
        <v>5578.56</v>
      </c>
      <c r="C301" s="20">
        <v>1200</v>
      </c>
      <c r="D301" s="20">
        <v>1800</v>
      </c>
      <c r="E301" s="20"/>
      <c r="F301" s="20">
        <f>5578.56-E301-D301-C301</f>
        <v>2578.5600000000004</v>
      </c>
      <c r="G301" s="20"/>
      <c r="H301" s="20"/>
      <c r="I301" s="57"/>
      <c r="J301" s="57"/>
      <c r="K301" s="57"/>
      <c r="L301" s="57"/>
      <c r="M301" s="57"/>
      <c r="N301" s="57"/>
      <c r="O301" s="57"/>
      <c r="P301" s="57"/>
      <c r="Q301" s="57"/>
      <c r="R301" s="57"/>
      <c r="S301" s="57"/>
    </row>
    <row r="302" spans="1:19" ht="16.5" thickBot="1">
      <c r="A302" s="21" t="s">
        <v>83</v>
      </c>
      <c r="B302" s="19">
        <f t="shared" si="17"/>
        <v>0</v>
      </c>
      <c r="C302" s="20"/>
      <c r="D302" s="20"/>
      <c r="E302" s="20"/>
      <c r="F302" s="20"/>
      <c r="G302" s="20"/>
      <c r="H302" s="20"/>
      <c r="I302" s="57"/>
      <c r="J302" s="57"/>
      <c r="K302" s="57"/>
      <c r="L302" s="57"/>
      <c r="M302" s="57"/>
      <c r="N302" s="57"/>
      <c r="O302" s="57"/>
      <c r="P302" s="57"/>
      <c r="Q302" s="57"/>
      <c r="R302" s="57"/>
      <c r="S302" s="57"/>
    </row>
    <row r="303" spans="1:19" ht="30.75" thickBot="1">
      <c r="A303" s="21" t="s">
        <v>152</v>
      </c>
      <c r="B303" s="19">
        <f t="shared" si="17"/>
        <v>1208455.55</v>
      </c>
      <c r="C303" s="20">
        <v>700000</v>
      </c>
      <c r="D303" s="20">
        <v>100000</v>
      </c>
      <c r="E303" s="20">
        <v>80000</v>
      </c>
      <c r="F303" s="20">
        <f>1208455.55-E303-D303-C303</f>
        <v>328455.55000000005</v>
      </c>
      <c r="G303" s="20"/>
      <c r="H303" s="20"/>
      <c r="I303" s="57"/>
      <c r="J303" s="57"/>
      <c r="K303" s="57"/>
      <c r="L303" s="57"/>
      <c r="M303" s="57"/>
      <c r="N303" s="57"/>
      <c r="O303" s="57"/>
      <c r="P303" s="57"/>
      <c r="Q303" s="57"/>
      <c r="R303" s="57"/>
      <c r="S303" s="57"/>
    </row>
    <row r="304" spans="1:19" ht="16.5" thickBot="1">
      <c r="A304" s="21" t="s">
        <v>153</v>
      </c>
      <c r="B304" s="19">
        <f t="shared" si="17"/>
        <v>330000</v>
      </c>
      <c r="C304" s="20">
        <v>80000</v>
      </c>
      <c r="D304" s="20">
        <f>330000-F304-E304-C304</f>
        <v>52455.54999999999</v>
      </c>
      <c r="E304" s="20"/>
      <c r="F304" s="20">
        <f>200000-2455.55</f>
        <v>197544.45</v>
      </c>
      <c r="G304" s="20"/>
      <c r="H304" s="20"/>
      <c r="I304" s="57"/>
      <c r="J304" s="57"/>
      <c r="K304" s="57"/>
      <c r="L304" s="57"/>
      <c r="M304" s="57"/>
      <c r="N304" s="57"/>
      <c r="O304" s="57"/>
      <c r="P304" s="57"/>
      <c r="Q304" s="57"/>
      <c r="R304" s="57"/>
      <c r="S304" s="57"/>
    </row>
    <row r="305" spans="1:19" ht="30.75" hidden="1" thickBot="1">
      <c r="A305" s="21" t="s">
        <v>85</v>
      </c>
      <c r="B305" s="19">
        <f t="shared" si="17"/>
        <v>0</v>
      </c>
      <c r="C305" s="20"/>
      <c r="D305" s="20"/>
      <c r="E305" s="20"/>
      <c r="F305" s="20"/>
      <c r="G305" s="20"/>
      <c r="H305" s="20"/>
      <c r="I305" s="57"/>
      <c r="J305" s="57"/>
      <c r="K305" s="57"/>
      <c r="L305" s="57"/>
      <c r="M305" s="57"/>
      <c r="N305" s="57"/>
      <c r="O305" s="57"/>
      <c r="P305" s="57"/>
      <c r="Q305" s="57"/>
      <c r="R305" s="57"/>
      <c r="S305" s="57"/>
    </row>
    <row r="306" spans="1:19" ht="32.25" hidden="1" thickBot="1">
      <c r="A306" s="18" t="s">
        <v>86</v>
      </c>
      <c r="B306" s="19">
        <f t="shared" si="17"/>
        <v>0</v>
      </c>
      <c r="C306" s="20"/>
      <c r="D306" s="20"/>
      <c r="E306" s="20"/>
      <c r="F306" s="20"/>
      <c r="G306" s="20"/>
      <c r="H306" s="20"/>
      <c r="I306" s="57"/>
      <c r="J306" s="57"/>
      <c r="K306" s="57"/>
      <c r="L306" s="57"/>
      <c r="M306" s="57"/>
      <c r="N306" s="57"/>
      <c r="O306" s="57"/>
      <c r="P306" s="57"/>
      <c r="Q306" s="57"/>
      <c r="R306" s="57"/>
      <c r="S306" s="57"/>
    </row>
    <row r="307" spans="1:19" ht="16.5" hidden="1" thickBot="1">
      <c r="A307" s="21" t="s">
        <v>28</v>
      </c>
      <c r="B307" s="19">
        <f t="shared" si="17"/>
        <v>0</v>
      </c>
      <c r="C307" s="20"/>
      <c r="D307" s="20"/>
      <c r="E307" s="20"/>
      <c r="F307" s="20"/>
      <c r="G307" s="20"/>
      <c r="H307" s="20"/>
      <c r="I307" s="57"/>
      <c r="J307" s="57"/>
      <c r="K307" s="57"/>
      <c r="L307" s="57"/>
      <c r="M307" s="57"/>
      <c r="N307" s="57"/>
      <c r="O307" s="57"/>
      <c r="P307" s="57"/>
      <c r="Q307" s="57"/>
      <c r="R307" s="57"/>
      <c r="S307" s="57"/>
    </row>
    <row r="308" spans="1:19" ht="30.75" hidden="1" thickBot="1">
      <c r="A308" s="21" t="s">
        <v>87</v>
      </c>
      <c r="B308" s="19">
        <f t="shared" si="17"/>
        <v>0</v>
      </c>
      <c r="C308" s="20"/>
      <c r="D308" s="20"/>
      <c r="E308" s="20"/>
      <c r="F308" s="20"/>
      <c r="G308" s="20"/>
      <c r="H308" s="20"/>
      <c r="I308" s="57"/>
      <c r="J308" s="57"/>
      <c r="K308" s="57"/>
      <c r="L308" s="57"/>
      <c r="M308" s="57"/>
      <c r="N308" s="57"/>
      <c r="O308" s="57"/>
      <c r="P308" s="57"/>
      <c r="Q308" s="57"/>
      <c r="R308" s="57"/>
      <c r="S308" s="57"/>
    </row>
    <row r="309" spans="1:19" ht="16.5" thickBot="1">
      <c r="A309" s="18" t="s">
        <v>154</v>
      </c>
      <c r="B309" s="19">
        <f t="shared" si="17"/>
        <v>30000</v>
      </c>
      <c r="C309" s="20">
        <v>6000</v>
      </c>
      <c r="D309" s="20">
        <v>6000</v>
      </c>
      <c r="E309" s="20">
        <f>30000-D309-C309</f>
        <v>18000</v>
      </c>
      <c r="F309" s="20"/>
      <c r="G309" s="20"/>
      <c r="H309" s="20"/>
      <c r="I309" s="57"/>
      <c r="J309" s="57"/>
      <c r="K309" s="57"/>
      <c r="L309" s="57"/>
      <c r="M309" s="57"/>
      <c r="N309" s="57"/>
      <c r="O309" s="57"/>
      <c r="P309" s="57"/>
      <c r="Q309" s="57"/>
      <c r="R309" s="57"/>
      <c r="S309" s="57"/>
    </row>
    <row r="310" spans="1:19" ht="32.25" thickBot="1">
      <c r="A310" s="37" t="s">
        <v>211</v>
      </c>
      <c r="B310" s="54">
        <f t="shared" si="17"/>
        <v>431000</v>
      </c>
      <c r="C310" s="20">
        <f>C311+C314</f>
        <v>338155.55</v>
      </c>
      <c r="D310" s="20">
        <f>D311+D314</f>
        <v>10244.45</v>
      </c>
      <c r="E310" s="20">
        <f>E311+E314</f>
        <v>82600</v>
      </c>
      <c r="F310" s="20">
        <f>F311+F314</f>
        <v>0</v>
      </c>
      <c r="G310" s="20"/>
      <c r="H310" s="20"/>
      <c r="I310" s="57"/>
      <c r="J310" s="57"/>
      <c r="K310" s="57"/>
      <c r="L310" s="57"/>
      <c r="M310" s="57"/>
      <c r="N310" s="57"/>
      <c r="O310" s="57"/>
      <c r="P310" s="57"/>
      <c r="Q310" s="57"/>
      <c r="R310" s="57"/>
      <c r="S310" s="57"/>
    </row>
    <row r="311" spans="1:19" ht="16.5" thickBot="1">
      <c r="A311" s="55" t="s">
        <v>159</v>
      </c>
      <c r="B311" s="19">
        <f t="shared" si="17"/>
        <v>155000</v>
      </c>
      <c r="C311" s="20">
        <v>155000</v>
      </c>
      <c r="D311" s="20"/>
      <c r="E311" s="20"/>
      <c r="F311" s="20"/>
      <c r="G311" s="20"/>
      <c r="H311" s="20"/>
      <c r="I311" s="57"/>
      <c r="J311" s="57"/>
      <c r="K311" s="57"/>
      <c r="L311" s="57"/>
      <c r="M311" s="57"/>
      <c r="N311" s="57"/>
      <c r="O311" s="57"/>
      <c r="P311" s="57"/>
      <c r="Q311" s="57"/>
      <c r="R311" s="57"/>
      <c r="S311" s="57"/>
    </row>
    <row r="312" spans="1:19" ht="16.5" thickBot="1">
      <c r="A312" s="21" t="s">
        <v>91</v>
      </c>
      <c r="B312" s="19">
        <f t="shared" si="17"/>
        <v>0</v>
      </c>
      <c r="C312" s="20"/>
      <c r="D312" s="20"/>
      <c r="E312" s="20"/>
      <c r="F312" s="20"/>
      <c r="G312" s="20"/>
      <c r="H312" s="20"/>
      <c r="I312" s="57"/>
      <c r="J312" s="57"/>
      <c r="K312" s="57"/>
      <c r="L312" s="57"/>
      <c r="M312" s="57"/>
      <c r="N312" s="57"/>
      <c r="O312" s="57"/>
      <c r="P312" s="57"/>
      <c r="Q312" s="57"/>
      <c r="R312" s="57"/>
      <c r="S312" s="57"/>
    </row>
    <row r="313" spans="1:19" ht="18" customHeight="1" thickBot="1">
      <c r="A313" s="21" t="s">
        <v>92</v>
      </c>
      <c r="B313" s="19">
        <f t="shared" si="17"/>
        <v>0</v>
      </c>
      <c r="C313" s="20"/>
      <c r="D313" s="20"/>
      <c r="E313" s="20"/>
      <c r="F313" s="20"/>
      <c r="G313" s="20"/>
      <c r="H313" s="20"/>
      <c r="I313" s="57"/>
      <c r="J313" s="57"/>
      <c r="K313" s="57"/>
      <c r="L313" s="57"/>
      <c r="M313" s="57"/>
      <c r="N313" s="57"/>
      <c r="O313" s="57"/>
      <c r="P313" s="57"/>
      <c r="Q313" s="57"/>
      <c r="R313" s="57"/>
      <c r="S313" s="57"/>
    </row>
    <row r="314" spans="1:19" ht="32.25" customHeight="1" thickBot="1">
      <c r="A314" s="21" t="s">
        <v>156</v>
      </c>
      <c r="B314" s="19">
        <f t="shared" si="17"/>
        <v>276000</v>
      </c>
      <c r="C314" s="20">
        <v>183155.55</v>
      </c>
      <c r="D314" s="20">
        <v>10244.45</v>
      </c>
      <c r="E314" s="20">
        <v>82600</v>
      </c>
      <c r="F314" s="20"/>
      <c r="G314" s="20"/>
      <c r="H314" s="20"/>
      <c r="I314" s="57"/>
      <c r="J314" s="57"/>
      <c r="K314" s="57"/>
      <c r="L314" s="57"/>
      <c r="M314" s="57"/>
      <c r="N314" s="57"/>
      <c r="O314" s="57"/>
      <c r="P314" s="57"/>
      <c r="Q314" s="57"/>
      <c r="R314" s="57"/>
      <c r="S314" s="57"/>
    </row>
    <row r="315" spans="1:19" ht="32.25" thickBot="1">
      <c r="A315" s="18" t="s">
        <v>212</v>
      </c>
      <c r="B315" s="19">
        <f t="shared" si="17"/>
        <v>196303.14</v>
      </c>
      <c r="C315" s="19">
        <f>C316</f>
        <v>45545.4</v>
      </c>
      <c r="D315" s="19">
        <f aca="true" t="shared" si="19" ref="D315:F316">D316</f>
        <v>60650.03</v>
      </c>
      <c r="E315" s="19">
        <f t="shared" si="19"/>
        <v>12606.54</v>
      </c>
      <c r="F315" s="19">
        <f t="shared" si="19"/>
        <v>77501.17</v>
      </c>
      <c r="G315" s="20"/>
      <c r="H315" s="20"/>
      <c r="I315" s="57"/>
      <c r="J315" s="57"/>
      <c r="K315" s="57"/>
      <c r="L315" s="57"/>
      <c r="M315" s="57"/>
      <c r="N315" s="57"/>
      <c r="O315" s="57"/>
      <c r="P315" s="57"/>
      <c r="Q315" s="57"/>
      <c r="R315" s="57"/>
      <c r="S315" s="57"/>
    </row>
    <row r="316" spans="1:19" ht="16.5" thickBot="1">
      <c r="A316" s="21" t="s">
        <v>148</v>
      </c>
      <c r="B316" s="19">
        <f t="shared" si="17"/>
        <v>196303.14</v>
      </c>
      <c r="C316" s="20">
        <f>C317</f>
        <v>45545.4</v>
      </c>
      <c r="D316" s="20">
        <f t="shared" si="19"/>
        <v>60650.03</v>
      </c>
      <c r="E316" s="20">
        <f t="shared" si="19"/>
        <v>12606.54</v>
      </c>
      <c r="F316" s="20">
        <f t="shared" si="19"/>
        <v>77501.17</v>
      </c>
      <c r="G316" s="20"/>
      <c r="H316" s="20"/>
      <c r="I316" s="57"/>
      <c r="J316" s="57"/>
      <c r="K316" s="57"/>
      <c r="L316" s="57"/>
      <c r="M316" s="57"/>
      <c r="N316" s="57"/>
      <c r="O316" s="57"/>
      <c r="P316" s="57"/>
      <c r="Q316" s="57"/>
      <c r="R316" s="57"/>
      <c r="S316" s="57"/>
    </row>
    <row r="317" spans="1:19" ht="16.5" thickBot="1">
      <c r="A317" s="21" t="s">
        <v>213</v>
      </c>
      <c r="B317" s="19">
        <f t="shared" si="17"/>
        <v>196303.14</v>
      </c>
      <c r="C317" s="20">
        <f>C318+C319+C320</f>
        <v>45545.4</v>
      </c>
      <c r="D317" s="20">
        <f>D318+D319+D320</f>
        <v>60650.03</v>
      </c>
      <c r="E317" s="20">
        <f>E318+E319+E320</f>
        <v>12606.54</v>
      </c>
      <c r="F317" s="20">
        <f>F318+F319+F320</f>
        <v>77501.17</v>
      </c>
      <c r="G317" s="20"/>
      <c r="H317" s="20"/>
      <c r="I317" s="57"/>
      <c r="J317" s="57"/>
      <c r="K317" s="57"/>
      <c r="L317" s="57"/>
      <c r="M317" s="57"/>
      <c r="N317" s="57"/>
      <c r="O317" s="57"/>
      <c r="P317" s="57"/>
      <c r="Q317" s="57"/>
      <c r="R317" s="57"/>
      <c r="S317" s="57"/>
    </row>
    <row r="318" spans="1:19" ht="30.75" thickBot="1">
      <c r="A318" s="53" t="s">
        <v>79</v>
      </c>
      <c r="B318" s="19">
        <f>C318+D318+E318+F318</f>
        <v>5792.65</v>
      </c>
      <c r="C318" s="20">
        <v>2080</v>
      </c>
      <c r="D318" s="20">
        <v>1700</v>
      </c>
      <c r="E318" s="20"/>
      <c r="F318" s="20">
        <f>5792.65-E318-D318-C318</f>
        <v>2012.6499999999996</v>
      </c>
      <c r="G318" s="20"/>
      <c r="H318" s="20"/>
      <c r="I318" s="57"/>
      <c r="J318" s="57"/>
      <c r="K318" s="57"/>
      <c r="L318" s="57"/>
      <c r="M318" s="57"/>
      <c r="N318" s="57"/>
      <c r="O318" s="57"/>
      <c r="P318" s="57"/>
      <c r="Q318" s="57"/>
      <c r="R318" s="57"/>
      <c r="S318" s="57"/>
    </row>
    <row r="319" spans="1:19" ht="16.5" thickBot="1">
      <c r="A319" s="53" t="s">
        <v>81</v>
      </c>
      <c r="B319" s="19">
        <f>C319+D319+E319+F319</f>
        <v>190183.13</v>
      </c>
      <c r="C319" s="20">
        <v>43365.4</v>
      </c>
      <c r="D319" s="20">
        <f>59800-949.97</f>
        <v>58850.03</v>
      </c>
      <c r="E319" s="20">
        <v>12606.54</v>
      </c>
      <c r="F319" s="20">
        <f>190183.13-E319-D319-C319</f>
        <v>75361.16</v>
      </c>
      <c r="G319" s="20"/>
      <c r="H319" s="20"/>
      <c r="I319" s="57"/>
      <c r="J319" s="57"/>
      <c r="K319" s="57"/>
      <c r="L319" s="57"/>
      <c r="M319" s="57"/>
      <c r="N319" s="57"/>
      <c r="O319" s="57"/>
      <c r="P319" s="57"/>
      <c r="Q319" s="57"/>
      <c r="R319" s="57"/>
      <c r="S319" s="57"/>
    </row>
    <row r="320" spans="1:19" ht="16.5" thickBot="1">
      <c r="A320" s="53" t="s">
        <v>82</v>
      </c>
      <c r="B320" s="19">
        <f>C320+D320+E320+F320</f>
        <v>327.36</v>
      </c>
      <c r="C320" s="20">
        <v>100</v>
      </c>
      <c r="D320" s="20">
        <v>100</v>
      </c>
      <c r="E320" s="20"/>
      <c r="F320" s="20">
        <f>327.36-E320-D320-C320</f>
        <v>127.36000000000001</v>
      </c>
      <c r="G320" s="20"/>
      <c r="H320" s="20"/>
      <c r="I320" s="57"/>
      <c r="J320" s="57"/>
      <c r="K320" s="57"/>
      <c r="L320" s="57"/>
      <c r="M320" s="57"/>
      <c r="N320" s="57"/>
      <c r="O320" s="57"/>
      <c r="P320" s="57"/>
      <c r="Q320" s="57"/>
      <c r="R320" s="57"/>
      <c r="S320" s="57"/>
    </row>
    <row r="321" spans="1:19" ht="32.25" thickBot="1">
      <c r="A321" s="18" t="s">
        <v>214</v>
      </c>
      <c r="B321" s="19">
        <f t="shared" si="17"/>
        <v>140025</v>
      </c>
      <c r="C321" s="20">
        <f>C322</f>
        <v>26520</v>
      </c>
      <c r="D321" s="20">
        <f aca="true" t="shared" si="20" ref="C321:F322">D322</f>
        <v>52665</v>
      </c>
      <c r="E321" s="20">
        <f t="shared" si="20"/>
        <v>0</v>
      </c>
      <c r="F321" s="20">
        <f t="shared" si="20"/>
        <v>60840</v>
      </c>
      <c r="G321" s="20"/>
      <c r="H321" s="20"/>
      <c r="I321" s="57"/>
      <c r="J321" s="57"/>
      <c r="K321" s="57"/>
      <c r="L321" s="57"/>
      <c r="M321" s="57"/>
      <c r="N321" s="57"/>
      <c r="O321" s="57"/>
      <c r="P321" s="57"/>
      <c r="Q321" s="57"/>
      <c r="R321" s="57"/>
      <c r="S321" s="57"/>
    </row>
    <row r="322" spans="1:19" ht="16.5" thickBot="1">
      <c r="A322" s="21" t="s">
        <v>148</v>
      </c>
      <c r="B322" s="19">
        <f>B323</f>
        <v>140025</v>
      </c>
      <c r="C322" s="20">
        <f t="shared" si="20"/>
        <v>26520</v>
      </c>
      <c r="D322" s="20">
        <f t="shared" si="20"/>
        <v>52665</v>
      </c>
      <c r="E322" s="20">
        <f t="shared" si="20"/>
        <v>0</v>
      </c>
      <c r="F322" s="20">
        <f>F323</f>
        <v>60840</v>
      </c>
      <c r="G322" s="20"/>
      <c r="H322" s="20"/>
      <c r="I322" s="57"/>
      <c r="J322" s="57"/>
      <c r="K322" s="57"/>
      <c r="L322" s="57"/>
      <c r="M322" s="57"/>
      <c r="N322" s="57"/>
      <c r="O322" s="57"/>
      <c r="P322" s="57"/>
      <c r="Q322" s="57"/>
      <c r="R322" s="57"/>
      <c r="S322" s="57"/>
    </row>
    <row r="323" spans="1:19" ht="16.5" thickBot="1">
      <c r="A323" s="21" t="s">
        <v>153</v>
      </c>
      <c r="B323" s="19">
        <f t="shared" si="17"/>
        <v>140025</v>
      </c>
      <c r="C323" s="20">
        <f>(15+19)*26*30</f>
        <v>26520</v>
      </c>
      <c r="D323" s="20">
        <f>(21+18+16)*26*30+9765</f>
        <v>52665</v>
      </c>
      <c r="E323" s="20"/>
      <c r="F323" s="20">
        <f>78*26*30</f>
        <v>60840</v>
      </c>
      <c r="G323" s="20"/>
      <c r="H323" s="20"/>
      <c r="I323" s="57"/>
      <c r="J323" s="57"/>
      <c r="K323" s="57"/>
      <c r="L323" s="57"/>
      <c r="M323" s="57"/>
      <c r="N323" s="57"/>
      <c r="O323" s="57"/>
      <c r="P323" s="57"/>
      <c r="Q323" s="57"/>
      <c r="R323" s="57"/>
      <c r="S323" s="57"/>
    </row>
    <row r="324" spans="1:19" ht="32.25" thickBot="1">
      <c r="A324" s="18" t="s">
        <v>215</v>
      </c>
      <c r="B324" s="19">
        <f t="shared" si="17"/>
        <v>76500</v>
      </c>
      <c r="C324" s="20"/>
      <c r="D324" s="19">
        <f>D325</f>
        <v>76500</v>
      </c>
      <c r="E324" s="20"/>
      <c r="F324" s="20"/>
      <c r="G324" s="20"/>
      <c r="H324" s="20"/>
      <c r="I324" s="57"/>
      <c r="J324" s="57"/>
      <c r="K324" s="57"/>
      <c r="L324" s="57"/>
      <c r="M324" s="57"/>
      <c r="N324" s="57"/>
      <c r="O324" s="57"/>
      <c r="P324" s="57"/>
      <c r="Q324" s="57"/>
      <c r="R324" s="57"/>
      <c r="S324" s="57"/>
    </row>
    <row r="325" spans="1:19" ht="16.5" thickBot="1">
      <c r="A325" s="21" t="s">
        <v>148</v>
      </c>
      <c r="B325" s="19">
        <f>B326</f>
        <v>76500</v>
      </c>
      <c r="C325" s="19"/>
      <c r="D325" s="19">
        <f>D326</f>
        <v>76500</v>
      </c>
      <c r="E325" s="19"/>
      <c r="F325" s="19"/>
      <c r="G325" s="20"/>
      <c r="H325" s="20"/>
      <c r="I325" s="57"/>
      <c r="J325" s="57"/>
      <c r="K325" s="57"/>
      <c r="L325" s="57"/>
      <c r="M325" s="57"/>
      <c r="N325" s="57"/>
      <c r="O325" s="57"/>
      <c r="P325" s="57"/>
      <c r="Q325" s="57"/>
      <c r="R325" s="57"/>
      <c r="S325" s="57"/>
    </row>
    <row r="326" spans="1:19" ht="16.5" thickBot="1">
      <c r="A326" s="21" t="s">
        <v>153</v>
      </c>
      <c r="B326" s="19">
        <f aca="true" t="shared" si="21" ref="B326:B332">C326+D326+E326+F326</f>
        <v>76500</v>
      </c>
      <c r="C326" s="20"/>
      <c r="D326" s="20">
        <v>76500</v>
      </c>
      <c r="E326" s="20"/>
      <c r="F326" s="20"/>
      <c r="G326" s="20"/>
      <c r="H326" s="20"/>
      <c r="I326" s="57"/>
      <c r="J326" s="57"/>
      <c r="K326" s="57"/>
      <c r="L326" s="57"/>
      <c r="M326" s="57"/>
      <c r="N326" s="57"/>
      <c r="O326" s="57"/>
      <c r="P326" s="57"/>
      <c r="Q326" s="57"/>
      <c r="R326" s="57"/>
      <c r="S326" s="57"/>
    </row>
    <row r="327" spans="1:19" ht="48" thickBot="1">
      <c r="A327" s="18" t="s">
        <v>216</v>
      </c>
      <c r="B327" s="19">
        <f t="shared" si="21"/>
        <v>25698.33</v>
      </c>
      <c r="C327" s="19">
        <f>C328</f>
        <v>14684.76</v>
      </c>
      <c r="D327" s="19">
        <f aca="true" t="shared" si="22" ref="D327:F328">D328</f>
        <v>0</v>
      </c>
      <c r="E327" s="19">
        <f t="shared" si="22"/>
        <v>0</v>
      </c>
      <c r="F327" s="19">
        <f t="shared" si="22"/>
        <v>11013.57</v>
      </c>
      <c r="G327" s="20"/>
      <c r="H327" s="20"/>
      <c r="I327" s="57"/>
      <c r="J327" s="57"/>
      <c r="K327" s="57"/>
      <c r="L327" s="57"/>
      <c r="M327" s="57"/>
      <c r="N327" s="57"/>
      <c r="O327" s="57"/>
      <c r="P327" s="57"/>
      <c r="Q327" s="57"/>
      <c r="R327" s="57"/>
      <c r="S327" s="57"/>
    </row>
    <row r="328" spans="1:19" ht="16.5" thickBot="1">
      <c r="A328" s="21" t="s">
        <v>148</v>
      </c>
      <c r="B328" s="19">
        <f t="shared" si="21"/>
        <v>25698.33</v>
      </c>
      <c r="C328" s="20">
        <f>C329</f>
        <v>14684.76</v>
      </c>
      <c r="D328" s="20">
        <f t="shared" si="22"/>
        <v>0</v>
      </c>
      <c r="E328" s="20">
        <f t="shared" si="22"/>
        <v>0</v>
      </c>
      <c r="F328" s="20">
        <f t="shared" si="22"/>
        <v>11013.57</v>
      </c>
      <c r="G328" s="20"/>
      <c r="H328" s="20"/>
      <c r="I328" s="57"/>
      <c r="J328" s="57"/>
      <c r="K328" s="57"/>
      <c r="L328" s="57"/>
      <c r="M328" s="57"/>
      <c r="N328" s="57"/>
      <c r="O328" s="57"/>
      <c r="P328" s="57"/>
      <c r="Q328" s="57"/>
      <c r="R328" s="57"/>
      <c r="S328" s="57"/>
    </row>
    <row r="329" spans="1:19" ht="30.75" thickBot="1">
      <c r="A329" s="21" t="s">
        <v>152</v>
      </c>
      <c r="B329" s="19">
        <f t="shared" si="21"/>
        <v>25698.33</v>
      </c>
      <c r="C329" s="20">
        <f>3671.19*4</f>
        <v>14684.76</v>
      </c>
      <c r="D329" s="20"/>
      <c r="E329" s="20"/>
      <c r="F329" s="20">
        <f>3671.19*3</f>
        <v>11013.57</v>
      </c>
      <c r="G329" s="20"/>
      <c r="H329" s="20"/>
      <c r="I329" s="57"/>
      <c r="J329" s="57"/>
      <c r="K329" s="57"/>
      <c r="L329" s="57"/>
      <c r="M329" s="57"/>
      <c r="N329" s="57"/>
      <c r="O329" s="57"/>
      <c r="P329" s="57"/>
      <c r="Q329" s="57"/>
      <c r="R329" s="57"/>
      <c r="S329" s="57"/>
    </row>
    <row r="330" spans="1:19" ht="16.5" thickBot="1">
      <c r="A330" s="21" t="s">
        <v>217</v>
      </c>
      <c r="B330" s="19">
        <f t="shared" si="21"/>
        <v>0</v>
      </c>
      <c r="C330" s="20"/>
      <c r="D330" s="20"/>
      <c r="E330" s="20"/>
      <c r="F330" s="20"/>
      <c r="G330" s="20"/>
      <c r="H330" s="20"/>
      <c r="I330" s="57"/>
      <c r="J330" s="57"/>
      <c r="K330" s="57"/>
      <c r="L330" s="57"/>
      <c r="M330" s="57"/>
      <c r="N330" s="57"/>
      <c r="O330" s="57"/>
      <c r="P330" s="57"/>
      <c r="Q330" s="57"/>
      <c r="R330" s="57"/>
      <c r="S330" s="57"/>
    </row>
    <row r="331" spans="1:19" ht="16.5" thickBot="1">
      <c r="A331" s="21" t="s">
        <v>218</v>
      </c>
      <c r="B331" s="19">
        <f t="shared" si="21"/>
        <v>0</v>
      </c>
      <c r="C331" s="20"/>
      <c r="D331" s="20"/>
      <c r="E331" s="20"/>
      <c r="F331" s="20"/>
      <c r="G331" s="20"/>
      <c r="H331" s="20"/>
      <c r="I331" s="57"/>
      <c r="J331" s="57"/>
      <c r="K331" s="57"/>
      <c r="L331" s="57"/>
      <c r="M331" s="57"/>
      <c r="N331" s="57"/>
      <c r="O331" s="57"/>
      <c r="P331" s="57"/>
      <c r="Q331" s="57"/>
      <c r="R331" s="57"/>
      <c r="S331" s="57"/>
    </row>
    <row r="332" spans="1:19" ht="16.5" thickBot="1">
      <c r="A332" s="21" t="s">
        <v>219</v>
      </c>
      <c r="B332" s="19">
        <f t="shared" si="21"/>
        <v>0</v>
      </c>
      <c r="C332" s="20"/>
      <c r="D332" s="20"/>
      <c r="E332" s="20"/>
      <c r="F332" s="20"/>
      <c r="G332" s="20"/>
      <c r="H332" s="20"/>
      <c r="I332" s="57"/>
      <c r="J332" s="57"/>
      <c r="K332" s="57"/>
      <c r="L332" s="57"/>
      <c r="M332" s="57"/>
      <c r="N332" s="57"/>
      <c r="O332" s="57"/>
      <c r="P332" s="57"/>
      <c r="Q332" s="57"/>
      <c r="R332" s="57"/>
      <c r="S332" s="57"/>
    </row>
    <row r="333" spans="1:19" ht="12.75">
      <c r="A333" s="26"/>
      <c r="B333" s="26"/>
      <c r="C333" s="56"/>
      <c r="D333" s="56"/>
      <c r="E333" s="56"/>
      <c r="F333" s="56"/>
      <c r="G333" s="26"/>
      <c r="H333" s="26"/>
      <c r="I333" s="57"/>
      <c r="J333" s="57"/>
      <c r="K333" s="57"/>
      <c r="L333" s="57"/>
      <c r="M333" s="57"/>
      <c r="N333" s="57"/>
      <c r="O333" s="57"/>
      <c r="P333" s="57"/>
      <c r="Q333" s="57"/>
      <c r="R333" s="57"/>
      <c r="S333" s="57"/>
    </row>
    <row r="334" spans="1:19" ht="12.75">
      <c r="A334" s="26"/>
      <c r="B334" s="26"/>
      <c r="C334" s="56"/>
      <c r="D334" s="56"/>
      <c r="E334" s="56"/>
      <c r="F334" s="56"/>
      <c r="G334" s="26"/>
      <c r="H334" s="26"/>
      <c r="I334" s="57"/>
      <c r="J334" s="57"/>
      <c r="K334" s="57"/>
      <c r="L334" s="57"/>
      <c r="M334" s="57"/>
      <c r="N334" s="57"/>
      <c r="O334" s="57"/>
      <c r="P334" s="57"/>
      <c r="Q334" s="57"/>
      <c r="R334" s="57"/>
      <c r="S334" s="57"/>
    </row>
    <row r="335" spans="1:19" ht="12.75">
      <c r="A335" s="26"/>
      <c r="B335" s="26"/>
      <c r="C335" s="56"/>
      <c r="D335" s="56"/>
      <c r="E335" s="56"/>
      <c r="F335" s="56"/>
      <c r="G335" s="26"/>
      <c r="H335" s="26"/>
      <c r="I335" s="57"/>
      <c r="J335" s="57"/>
      <c r="K335" s="57"/>
      <c r="L335" s="57"/>
      <c r="M335" s="57"/>
      <c r="N335" s="57"/>
      <c r="O335" s="57"/>
      <c r="P335" s="57"/>
      <c r="Q335" s="57"/>
      <c r="R335" s="57"/>
      <c r="S335" s="57"/>
    </row>
    <row r="336" spans="1:19" ht="12.75">
      <c r="A336" s="26"/>
      <c r="B336" s="26"/>
      <c r="C336" s="26"/>
      <c r="D336" s="26"/>
      <c r="E336" s="26"/>
      <c r="F336" s="26"/>
      <c r="G336" s="26"/>
      <c r="H336" s="26"/>
      <c r="I336" s="57"/>
      <c r="J336" s="57"/>
      <c r="K336" s="57"/>
      <c r="L336" s="57"/>
      <c r="M336" s="57"/>
      <c r="N336" s="57"/>
      <c r="O336" s="57"/>
      <c r="P336" s="57"/>
      <c r="Q336" s="57"/>
      <c r="R336" s="57"/>
      <c r="S336" s="57"/>
    </row>
    <row r="337" spans="1:19" ht="12.75">
      <c r="A337" s="26"/>
      <c r="B337" s="26"/>
      <c r="C337" s="26"/>
      <c r="D337" s="26"/>
      <c r="E337" s="26"/>
      <c r="F337" s="26"/>
      <c r="G337" s="26"/>
      <c r="H337" s="26"/>
      <c r="I337" s="57"/>
      <c r="J337" s="57"/>
      <c r="K337" s="57"/>
      <c r="L337" s="57"/>
      <c r="M337" s="57"/>
      <c r="N337" s="57"/>
      <c r="O337" s="57"/>
      <c r="P337" s="57"/>
      <c r="Q337" s="57"/>
      <c r="R337" s="57"/>
      <c r="S337" s="57"/>
    </row>
    <row r="338" spans="1:19" ht="12.75">
      <c r="A338" s="26"/>
      <c r="B338" s="26"/>
      <c r="C338" s="26"/>
      <c r="D338" s="26"/>
      <c r="E338" s="26"/>
      <c r="F338" s="26"/>
      <c r="G338" s="26"/>
      <c r="H338" s="26"/>
      <c r="I338" s="57"/>
      <c r="J338" s="57"/>
      <c r="K338" s="57"/>
      <c r="L338" s="57"/>
      <c r="M338" s="57"/>
      <c r="N338" s="57"/>
      <c r="O338" s="57"/>
      <c r="P338" s="57"/>
      <c r="Q338" s="57"/>
      <c r="R338" s="57"/>
      <c r="S338" s="57"/>
    </row>
    <row r="339" spans="1:19" ht="12.75">
      <c r="A339" s="26"/>
      <c r="B339" s="26"/>
      <c r="C339" s="26"/>
      <c r="D339" s="26"/>
      <c r="E339" s="26"/>
      <c r="F339" s="26"/>
      <c r="G339" s="26"/>
      <c r="H339" s="26"/>
      <c r="I339" s="57"/>
      <c r="J339" s="57"/>
      <c r="K339" s="57"/>
      <c r="L339" s="57"/>
      <c r="M339" s="57"/>
      <c r="N339" s="57"/>
      <c r="O339" s="57"/>
      <c r="P339" s="57"/>
      <c r="Q339" s="57"/>
      <c r="R339" s="57"/>
      <c r="S339" s="57"/>
    </row>
    <row r="340" spans="1:19" ht="12.75">
      <c r="A340" s="26"/>
      <c r="B340" s="26"/>
      <c r="C340" s="26"/>
      <c r="D340" s="26"/>
      <c r="E340" s="26"/>
      <c r="F340" s="26"/>
      <c r="G340" s="26"/>
      <c r="H340" s="26"/>
      <c r="I340" s="57"/>
      <c r="J340" s="57"/>
      <c r="K340" s="57"/>
      <c r="L340" s="57"/>
      <c r="M340" s="57"/>
      <c r="N340" s="57"/>
      <c r="O340" s="57"/>
      <c r="P340" s="57"/>
      <c r="Q340" s="57"/>
      <c r="R340" s="57"/>
      <c r="S340" s="57"/>
    </row>
    <row r="341" spans="1:19" ht="12.75">
      <c r="A341" s="26"/>
      <c r="B341" s="26"/>
      <c r="C341" s="26"/>
      <c r="D341" s="26"/>
      <c r="E341" s="26"/>
      <c r="F341" s="26"/>
      <c r="G341" s="26"/>
      <c r="H341" s="26"/>
      <c r="I341" s="57"/>
      <c r="J341" s="57"/>
      <c r="K341" s="57"/>
      <c r="L341" s="57"/>
      <c r="M341" s="57"/>
      <c r="N341" s="57"/>
      <c r="O341" s="57"/>
      <c r="P341" s="57"/>
      <c r="Q341" s="57"/>
      <c r="R341" s="57"/>
      <c r="S341" s="57"/>
    </row>
    <row r="342" spans="1:19" ht="12.75">
      <c r="A342" s="26"/>
      <c r="B342" s="26"/>
      <c r="C342" s="26"/>
      <c r="D342" s="26"/>
      <c r="E342" s="26"/>
      <c r="F342" s="26"/>
      <c r="G342" s="26"/>
      <c r="H342" s="26"/>
      <c r="I342" s="57"/>
      <c r="J342" s="57"/>
      <c r="K342" s="57"/>
      <c r="L342" s="57"/>
      <c r="M342" s="57"/>
      <c r="N342" s="57"/>
      <c r="O342" s="57"/>
      <c r="P342" s="57"/>
      <c r="Q342" s="57"/>
      <c r="R342" s="57"/>
      <c r="S342" s="57"/>
    </row>
    <row r="343" spans="1:19" ht="12.75">
      <c r="A343" s="26"/>
      <c r="B343" s="26"/>
      <c r="C343" s="26"/>
      <c r="D343" s="26"/>
      <c r="E343" s="26"/>
      <c r="F343" s="26"/>
      <c r="G343" s="26"/>
      <c r="H343" s="26"/>
      <c r="I343" s="57"/>
      <c r="J343" s="57"/>
      <c r="K343" s="57"/>
      <c r="L343" s="57"/>
      <c r="M343" s="57"/>
      <c r="N343" s="57"/>
      <c r="O343" s="57"/>
      <c r="P343" s="57"/>
      <c r="Q343" s="57"/>
      <c r="R343" s="57"/>
      <c r="S343" s="57"/>
    </row>
    <row r="344" spans="1:19" ht="12.75">
      <c r="A344" s="26"/>
      <c r="B344" s="26"/>
      <c r="C344" s="26"/>
      <c r="D344" s="26"/>
      <c r="E344" s="26"/>
      <c r="F344" s="26"/>
      <c r="G344" s="26"/>
      <c r="H344" s="26"/>
      <c r="I344" s="57"/>
      <c r="J344" s="57"/>
      <c r="K344" s="57"/>
      <c r="L344" s="57"/>
      <c r="M344" s="57"/>
      <c r="N344" s="57"/>
      <c r="O344" s="57"/>
      <c r="P344" s="57"/>
      <c r="Q344" s="57"/>
      <c r="R344" s="57"/>
      <c r="S344" s="57"/>
    </row>
    <row r="345" spans="1:19" ht="12.75">
      <c r="A345" s="26"/>
      <c r="B345" s="26"/>
      <c r="C345" s="26"/>
      <c r="D345" s="26"/>
      <c r="E345" s="26"/>
      <c r="F345" s="26"/>
      <c r="G345" s="26"/>
      <c r="H345" s="26"/>
      <c r="I345" s="57"/>
      <c r="J345" s="57"/>
      <c r="K345" s="57"/>
      <c r="L345" s="57"/>
      <c r="M345" s="57"/>
      <c r="N345" s="57"/>
      <c r="O345" s="57"/>
      <c r="P345" s="57"/>
      <c r="Q345" s="57"/>
      <c r="R345" s="57"/>
      <c r="S345" s="57"/>
    </row>
    <row r="346" spans="1:19" ht="12.75">
      <c r="A346" s="26"/>
      <c r="B346" s="26"/>
      <c r="C346" s="26"/>
      <c r="D346" s="26"/>
      <c r="E346" s="26"/>
      <c r="F346" s="26"/>
      <c r="G346" s="26"/>
      <c r="H346" s="26"/>
      <c r="I346" s="57"/>
      <c r="J346" s="57"/>
      <c r="K346" s="57"/>
      <c r="L346" s="57"/>
      <c r="M346" s="57"/>
      <c r="N346" s="57"/>
      <c r="O346" s="57"/>
      <c r="P346" s="57"/>
      <c r="Q346" s="57"/>
      <c r="R346" s="57"/>
      <c r="S346" s="57"/>
    </row>
    <row r="347" spans="1:19" ht="12.75">
      <c r="A347" s="26"/>
      <c r="B347" s="26"/>
      <c r="C347" s="26"/>
      <c r="D347" s="26"/>
      <c r="E347" s="26"/>
      <c r="F347" s="26"/>
      <c r="G347" s="26"/>
      <c r="H347" s="26"/>
      <c r="I347" s="57"/>
      <c r="J347" s="57"/>
      <c r="K347" s="57"/>
      <c r="L347" s="57"/>
      <c r="M347" s="57"/>
      <c r="N347" s="57"/>
      <c r="O347" s="57"/>
      <c r="P347" s="57"/>
      <c r="Q347" s="57"/>
      <c r="R347" s="57"/>
      <c r="S347" s="57"/>
    </row>
    <row r="348" spans="1:10" ht="12.75">
      <c r="A348" s="26"/>
      <c r="B348" s="26"/>
      <c r="C348" s="26"/>
      <c r="D348" s="26"/>
      <c r="E348" s="26"/>
      <c r="F348" s="26"/>
      <c r="G348" s="26"/>
      <c r="H348" s="26"/>
      <c r="I348" s="57"/>
      <c r="J348" s="57"/>
    </row>
    <row r="349" spans="1:10" ht="12.75">
      <c r="A349" s="26"/>
      <c r="B349" s="26"/>
      <c r="C349" s="26"/>
      <c r="D349" s="26"/>
      <c r="E349" s="26"/>
      <c r="F349" s="26"/>
      <c r="G349" s="26"/>
      <c r="H349" s="26"/>
      <c r="I349" s="57"/>
      <c r="J349" s="57"/>
    </row>
    <row r="350" spans="1:10" ht="12.75">
      <c r="A350" s="26"/>
      <c r="B350" s="26"/>
      <c r="C350" s="26"/>
      <c r="D350" s="26"/>
      <c r="E350" s="26"/>
      <c r="F350" s="26"/>
      <c r="G350" s="26"/>
      <c r="H350" s="26"/>
      <c r="I350" s="57"/>
      <c r="J350" s="57"/>
    </row>
    <row r="351" spans="1:10" ht="12.75">
      <c r="A351" s="26"/>
      <c r="B351" s="26"/>
      <c r="C351" s="26"/>
      <c r="D351" s="26"/>
      <c r="E351" s="26"/>
      <c r="F351" s="26"/>
      <c r="G351" s="26"/>
      <c r="H351" s="26"/>
      <c r="I351" s="57"/>
      <c r="J351" s="57"/>
    </row>
    <row r="352" spans="1:10" ht="12.75">
      <c r="A352" s="26"/>
      <c r="B352" s="26"/>
      <c r="C352" s="26"/>
      <c r="D352" s="26"/>
      <c r="E352" s="26"/>
      <c r="F352" s="26"/>
      <c r="G352" s="26"/>
      <c r="H352" s="26"/>
      <c r="I352" s="57"/>
      <c r="J352" s="57"/>
    </row>
    <row r="353" spans="1:10" ht="12.75">
      <c r="A353" s="26"/>
      <c r="B353" s="26"/>
      <c r="C353" s="26"/>
      <c r="D353" s="26"/>
      <c r="E353" s="26"/>
      <c r="F353" s="26"/>
      <c r="G353" s="26"/>
      <c r="H353" s="26"/>
      <c r="I353" s="57"/>
      <c r="J353" s="57"/>
    </row>
    <row r="354" spans="1:10" ht="12.75">
      <c r="A354" s="26"/>
      <c r="B354" s="26"/>
      <c r="C354" s="26"/>
      <c r="D354" s="26"/>
      <c r="E354" s="26"/>
      <c r="F354" s="26"/>
      <c r="G354" s="26"/>
      <c r="H354" s="26"/>
      <c r="I354" s="57"/>
      <c r="J354" s="57"/>
    </row>
    <row r="355" spans="1:10" ht="12.75">
      <c r="A355" s="26"/>
      <c r="B355" s="26"/>
      <c r="C355" s="26"/>
      <c r="D355" s="26"/>
      <c r="E355" s="26"/>
      <c r="F355" s="26"/>
      <c r="G355" s="26"/>
      <c r="H355" s="26"/>
      <c r="I355" s="57"/>
      <c r="J355" s="57"/>
    </row>
    <row r="356" spans="1:10" ht="12.75">
      <c r="A356" s="26"/>
      <c r="B356" s="26"/>
      <c r="C356" s="26"/>
      <c r="D356" s="26"/>
      <c r="E356" s="26"/>
      <c r="F356" s="26"/>
      <c r="G356" s="26"/>
      <c r="H356" s="26"/>
      <c r="I356" s="57"/>
      <c r="J356" s="57"/>
    </row>
    <row r="357" spans="1:10" ht="12.75">
      <c r="A357" s="26"/>
      <c r="B357" s="26"/>
      <c r="C357" s="26"/>
      <c r="D357" s="26"/>
      <c r="E357" s="26"/>
      <c r="F357" s="26"/>
      <c r="G357" s="26"/>
      <c r="H357" s="26"/>
      <c r="I357" s="57"/>
      <c r="J357" s="57"/>
    </row>
    <row r="358" spans="1:10" ht="12.75">
      <c r="A358" s="26"/>
      <c r="B358" s="26"/>
      <c r="C358" s="26"/>
      <c r="D358" s="26"/>
      <c r="E358" s="26"/>
      <c r="F358" s="26"/>
      <c r="G358" s="26"/>
      <c r="H358" s="26"/>
      <c r="I358" s="57"/>
      <c r="J358" s="57"/>
    </row>
    <row r="359" spans="1:10" ht="12.75">
      <c r="A359" s="26"/>
      <c r="B359" s="26"/>
      <c r="C359" s="26"/>
      <c r="D359" s="26"/>
      <c r="E359" s="26"/>
      <c r="F359" s="26"/>
      <c r="G359" s="26"/>
      <c r="H359" s="26"/>
      <c r="I359" s="57"/>
      <c r="J359" s="57"/>
    </row>
    <row r="360" spans="1:10" ht="12.75">
      <c r="A360" s="26"/>
      <c r="B360" s="26"/>
      <c r="C360" s="26"/>
      <c r="D360" s="26"/>
      <c r="E360" s="26"/>
      <c r="F360" s="26"/>
      <c r="G360" s="26"/>
      <c r="H360" s="26"/>
      <c r="I360" s="57"/>
      <c r="J360" s="57"/>
    </row>
    <row r="361" spans="1:10" ht="12.75">
      <c r="A361" s="26"/>
      <c r="B361" s="26"/>
      <c r="C361" s="26"/>
      <c r="D361" s="26"/>
      <c r="E361" s="26"/>
      <c r="F361" s="26"/>
      <c r="G361" s="26"/>
      <c r="H361" s="26"/>
      <c r="I361" s="57"/>
      <c r="J361" s="57"/>
    </row>
    <row r="362" spans="1:10" ht="12.75">
      <c r="A362" s="26"/>
      <c r="B362" s="26"/>
      <c r="C362" s="26"/>
      <c r="D362" s="26"/>
      <c r="E362" s="26"/>
      <c r="F362" s="26"/>
      <c r="G362" s="26"/>
      <c r="H362" s="26"/>
      <c r="I362" s="57"/>
      <c r="J362" s="57"/>
    </row>
    <row r="363" spans="1:10" ht="12.75">
      <c r="A363" s="26"/>
      <c r="B363" s="26"/>
      <c r="C363" s="26"/>
      <c r="D363" s="26"/>
      <c r="E363" s="26"/>
      <c r="F363" s="26"/>
      <c r="G363" s="26"/>
      <c r="H363" s="26"/>
      <c r="I363" s="57"/>
      <c r="J363" s="57"/>
    </row>
    <row r="364" spans="1:10" ht="12.75">
      <c r="A364" s="26"/>
      <c r="B364" s="26"/>
      <c r="C364" s="26"/>
      <c r="D364" s="26"/>
      <c r="E364" s="26"/>
      <c r="F364" s="26"/>
      <c r="G364" s="26"/>
      <c r="H364" s="26"/>
      <c r="I364" s="57"/>
      <c r="J364" s="57"/>
    </row>
    <row r="365" spans="1:10" ht="12.75">
      <c r="A365" s="26"/>
      <c r="B365" s="26"/>
      <c r="C365" s="26"/>
      <c r="D365" s="26"/>
      <c r="E365" s="26"/>
      <c r="F365" s="26"/>
      <c r="G365" s="26"/>
      <c r="H365" s="26"/>
      <c r="I365" s="57"/>
      <c r="J365" s="57"/>
    </row>
    <row r="366" spans="1:10" ht="12.75">
      <c r="A366" s="26"/>
      <c r="B366" s="26"/>
      <c r="C366" s="26"/>
      <c r="D366" s="26"/>
      <c r="E366" s="26"/>
      <c r="F366" s="26"/>
      <c r="G366" s="26"/>
      <c r="H366" s="26"/>
      <c r="I366" s="57"/>
      <c r="J366" s="57"/>
    </row>
    <row r="367" spans="1:10" ht="12.75">
      <c r="A367" s="26"/>
      <c r="B367" s="26"/>
      <c r="C367" s="26"/>
      <c r="D367" s="26"/>
      <c r="E367" s="26"/>
      <c r="F367" s="26"/>
      <c r="G367" s="26"/>
      <c r="H367" s="26"/>
      <c r="I367" s="57"/>
      <c r="J367" s="57"/>
    </row>
    <row r="368" spans="1:10" ht="12.75">
      <c r="A368" s="26"/>
      <c r="B368" s="26"/>
      <c r="C368" s="26"/>
      <c r="D368" s="26"/>
      <c r="E368" s="26"/>
      <c r="F368" s="26"/>
      <c r="G368" s="26"/>
      <c r="H368" s="26"/>
      <c r="I368" s="57"/>
      <c r="J368" s="57"/>
    </row>
    <row r="369" spans="1:10" ht="12.75">
      <c r="A369" s="26"/>
      <c r="B369" s="26"/>
      <c r="C369" s="26"/>
      <c r="D369" s="26"/>
      <c r="E369" s="26"/>
      <c r="F369" s="26"/>
      <c r="G369" s="26"/>
      <c r="H369" s="26"/>
      <c r="I369" s="57"/>
      <c r="J369" s="57"/>
    </row>
    <row r="370" spans="1:10" ht="12.75">
      <c r="A370" s="26"/>
      <c r="B370" s="26"/>
      <c r="C370" s="26"/>
      <c r="D370" s="26"/>
      <c r="E370" s="26"/>
      <c r="F370" s="26"/>
      <c r="G370" s="26"/>
      <c r="H370" s="26"/>
      <c r="I370" s="57"/>
      <c r="J370" s="57"/>
    </row>
    <row r="371" spans="1:10" ht="12.75">
      <c r="A371" s="26"/>
      <c r="B371" s="26"/>
      <c r="C371" s="26"/>
      <c r="D371" s="26"/>
      <c r="E371" s="26"/>
      <c r="F371" s="26"/>
      <c r="G371" s="26"/>
      <c r="H371" s="26"/>
      <c r="I371" s="57"/>
      <c r="J371" s="57"/>
    </row>
    <row r="372" spans="1:10" ht="12.75">
      <c r="A372" s="26"/>
      <c r="B372" s="26"/>
      <c r="C372" s="26"/>
      <c r="D372" s="26"/>
      <c r="E372" s="26"/>
      <c r="F372" s="26"/>
      <c r="G372" s="26"/>
      <c r="H372" s="26"/>
      <c r="I372" s="57"/>
      <c r="J372" s="57"/>
    </row>
    <row r="373" spans="1:10" ht="12.75">
      <c r="A373" s="26"/>
      <c r="B373" s="26"/>
      <c r="C373" s="26"/>
      <c r="D373" s="26"/>
      <c r="E373" s="26"/>
      <c r="F373" s="26"/>
      <c r="G373" s="26"/>
      <c r="H373" s="26"/>
      <c r="I373" s="57"/>
      <c r="J373" s="57"/>
    </row>
    <row r="374" spans="1:10" ht="12.75">
      <c r="A374" s="26"/>
      <c r="B374" s="26"/>
      <c r="C374" s="26"/>
      <c r="D374" s="26"/>
      <c r="E374" s="26"/>
      <c r="F374" s="26"/>
      <c r="G374" s="26"/>
      <c r="H374" s="26"/>
      <c r="I374" s="57"/>
      <c r="J374" s="57"/>
    </row>
    <row r="375" spans="1:10" ht="12.75">
      <c r="A375" s="26"/>
      <c r="B375" s="26"/>
      <c r="C375" s="26"/>
      <c r="D375" s="26"/>
      <c r="E375" s="26"/>
      <c r="F375" s="26"/>
      <c r="G375" s="26"/>
      <c r="H375" s="26"/>
      <c r="I375" s="57"/>
      <c r="J375" s="57"/>
    </row>
    <row r="376" spans="1:10" ht="12.75">
      <c r="A376" s="26"/>
      <c r="B376" s="26"/>
      <c r="C376" s="26"/>
      <c r="D376" s="26"/>
      <c r="E376" s="26"/>
      <c r="F376" s="26"/>
      <c r="G376" s="26"/>
      <c r="H376" s="26"/>
      <c r="I376" s="57"/>
      <c r="J376" s="57"/>
    </row>
    <row r="377" spans="1:10" ht="12.75">
      <c r="A377" s="26"/>
      <c r="B377" s="26"/>
      <c r="C377" s="26"/>
      <c r="D377" s="26"/>
      <c r="E377" s="26"/>
      <c r="F377" s="26"/>
      <c r="G377" s="26"/>
      <c r="H377" s="26"/>
      <c r="I377" s="57"/>
      <c r="J377" s="57"/>
    </row>
    <row r="378" spans="1:10" ht="12.75">
      <c r="A378" s="26"/>
      <c r="B378" s="26"/>
      <c r="C378" s="26"/>
      <c r="D378" s="26"/>
      <c r="E378" s="26"/>
      <c r="F378" s="26"/>
      <c r="G378" s="26"/>
      <c r="H378" s="26"/>
      <c r="I378" s="57"/>
      <c r="J378" s="57"/>
    </row>
    <row r="379" spans="1:10" ht="12.75">
      <c r="A379" s="26"/>
      <c r="B379" s="26"/>
      <c r="C379" s="26"/>
      <c r="D379" s="26"/>
      <c r="E379" s="26"/>
      <c r="F379" s="26"/>
      <c r="G379" s="26"/>
      <c r="H379" s="26"/>
      <c r="I379" s="57"/>
      <c r="J379" s="57"/>
    </row>
    <row r="380" spans="1:10" ht="12.75">
      <c r="A380" s="26"/>
      <c r="B380" s="26"/>
      <c r="C380" s="26"/>
      <c r="D380" s="26"/>
      <c r="E380" s="26"/>
      <c r="F380" s="26"/>
      <c r="G380" s="26"/>
      <c r="H380" s="26"/>
      <c r="I380" s="57"/>
      <c r="J380" s="57"/>
    </row>
    <row r="381" spans="1:10" ht="12.75">
      <c r="A381" s="26"/>
      <c r="B381" s="26"/>
      <c r="C381" s="26"/>
      <c r="D381" s="26"/>
      <c r="E381" s="26"/>
      <c r="F381" s="26"/>
      <c r="G381" s="26"/>
      <c r="H381" s="26"/>
      <c r="I381" s="57"/>
      <c r="J381" s="57"/>
    </row>
    <row r="382" spans="1:10" ht="12.75">
      <c r="A382" s="26"/>
      <c r="B382" s="26"/>
      <c r="C382" s="26"/>
      <c r="D382" s="26"/>
      <c r="E382" s="26"/>
      <c r="F382" s="26"/>
      <c r="G382" s="26"/>
      <c r="H382" s="26"/>
      <c r="I382" s="57"/>
      <c r="J382" s="57"/>
    </row>
    <row r="383" spans="1:10" ht="12.75">
      <c r="A383" s="26"/>
      <c r="B383" s="26"/>
      <c r="C383" s="26"/>
      <c r="D383" s="26"/>
      <c r="E383" s="26"/>
      <c r="F383" s="26"/>
      <c r="G383" s="26"/>
      <c r="H383" s="26"/>
      <c r="I383" s="57"/>
      <c r="J383" s="57"/>
    </row>
    <row r="384" spans="1:10" ht="12.75">
      <c r="A384" s="26"/>
      <c r="B384" s="26"/>
      <c r="C384" s="26"/>
      <c r="D384" s="26"/>
      <c r="E384" s="26"/>
      <c r="F384" s="26"/>
      <c r="G384" s="26"/>
      <c r="H384" s="26"/>
      <c r="I384" s="57"/>
      <c r="J384" s="57"/>
    </row>
    <row r="385" spans="1:10" ht="12.75">
      <c r="A385" s="26"/>
      <c r="B385" s="26"/>
      <c r="C385" s="26"/>
      <c r="D385" s="26"/>
      <c r="E385" s="26"/>
      <c r="F385" s="26"/>
      <c r="G385" s="26"/>
      <c r="H385" s="26"/>
      <c r="I385" s="57"/>
      <c r="J385" s="57"/>
    </row>
    <row r="386" spans="1:10" ht="12.75">
      <c r="A386" s="26"/>
      <c r="B386" s="26"/>
      <c r="C386" s="26"/>
      <c r="D386" s="26"/>
      <c r="E386" s="26"/>
      <c r="F386" s="26"/>
      <c r="G386" s="26"/>
      <c r="H386" s="26"/>
      <c r="I386" s="57"/>
      <c r="J386" s="57"/>
    </row>
    <row r="387" spans="1:10" ht="12.75">
      <c r="A387" s="26"/>
      <c r="B387" s="26"/>
      <c r="C387" s="26"/>
      <c r="D387" s="26"/>
      <c r="E387" s="26"/>
      <c r="F387" s="26"/>
      <c r="G387" s="26"/>
      <c r="H387" s="26"/>
      <c r="I387" s="57"/>
      <c r="J387" s="57"/>
    </row>
    <row r="388" spans="1:10" ht="12.75">
      <c r="A388" s="26"/>
      <c r="B388" s="26"/>
      <c r="C388" s="26"/>
      <c r="D388" s="26"/>
      <c r="E388" s="26"/>
      <c r="F388" s="26"/>
      <c r="G388" s="26"/>
      <c r="H388" s="26"/>
      <c r="I388" s="57"/>
      <c r="J388" s="57"/>
    </row>
    <row r="389" spans="1:10" ht="12.75">
      <c r="A389" s="26"/>
      <c r="B389" s="26"/>
      <c r="C389" s="26"/>
      <c r="D389" s="26"/>
      <c r="E389" s="26"/>
      <c r="F389" s="26"/>
      <c r="G389" s="26"/>
      <c r="H389" s="26"/>
      <c r="I389" s="57"/>
      <c r="J389" s="57"/>
    </row>
    <row r="390" spans="1:10" ht="12.75">
      <c r="A390" s="26"/>
      <c r="B390" s="26"/>
      <c r="C390" s="26"/>
      <c r="D390" s="26"/>
      <c r="E390" s="26"/>
      <c r="F390" s="26"/>
      <c r="G390" s="26"/>
      <c r="H390" s="26"/>
      <c r="I390" s="57"/>
      <c r="J390" s="57"/>
    </row>
    <row r="391" spans="1:10" ht="12.75">
      <c r="A391" s="26"/>
      <c r="B391" s="26"/>
      <c r="C391" s="26"/>
      <c r="D391" s="26"/>
      <c r="E391" s="26"/>
      <c r="F391" s="26"/>
      <c r="G391" s="26"/>
      <c r="H391" s="26"/>
      <c r="I391" s="57"/>
      <c r="J391" s="57"/>
    </row>
    <row r="392" spans="1:10" ht="12.75">
      <c r="A392" s="26"/>
      <c r="B392" s="26"/>
      <c r="C392" s="26"/>
      <c r="D392" s="26"/>
      <c r="E392" s="26"/>
      <c r="F392" s="26"/>
      <c r="G392" s="26"/>
      <c r="H392" s="26"/>
      <c r="I392" s="57"/>
      <c r="J392" s="57"/>
    </row>
    <row r="393" spans="1:10" ht="12.75">
      <c r="A393" s="26"/>
      <c r="B393" s="26"/>
      <c r="C393" s="26"/>
      <c r="D393" s="26"/>
      <c r="E393" s="26"/>
      <c r="F393" s="26"/>
      <c r="G393" s="26"/>
      <c r="H393" s="26"/>
      <c r="I393" s="57"/>
      <c r="J393" s="57"/>
    </row>
    <row r="394" spans="1:10" ht="12.75">
      <c r="A394" s="26"/>
      <c r="B394" s="26"/>
      <c r="C394" s="26"/>
      <c r="D394" s="26"/>
      <c r="E394" s="26"/>
      <c r="F394" s="26"/>
      <c r="G394" s="26"/>
      <c r="H394" s="26"/>
      <c r="I394" s="57"/>
      <c r="J394" s="57"/>
    </row>
    <row r="395" spans="1:10" ht="12.75">
      <c r="A395" s="26"/>
      <c r="B395" s="26"/>
      <c r="C395" s="26"/>
      <c r="D395" s="26"/>
      <c r="E395" s="26"/>
      <c r="F395" s="26"/>
      <c r="G395" s="26"/>
      <c r="H395" s="26"/>
      <c r="I395" s="57"/>
      <c r="J395" s="57"/>
    </row>
    <row r="396" spans="1:10" ht="12.75">
      <c r="A396" s="26"/>
      <c r="B396" s="26"/>
      <c r="C396" s="26"/>
      <c r="D396" s="26"/>
      <c r="E396" s="26"/>
      <c r="F396" s="26"/>
      <c r="G396" s="26"/>
      <c r="H396" s="26"/>
      <c r="I396" s="57"/>
      <c r="J396" s="57"/>
    </row>
    <row r="397" spans="1:10" ht="12.75">
      <c r="A397" s="26"/>
      <c r="B397" s="26"/>
      <c r="C397" s="26"/>
      <c r="D397" s="26"/>
      <c r="E397" s="26"/>
      <c r="F397" s="26"/>
      <c r="G397" s="26"/>
      <c r="H397" s="26"/>
      <c r="I397" s="57"/>
      <c r="J397" s="57"/>
    </row>
    <row r="398" spans="1:10" ht="12.75">
      <c r="A398" s="26"/>
      <c r="B398" s="26"/>
      <c r="C398" s="26"/>
      <c r="D398" s="26"/>
      <c r="E398" s="26"/>
      <c r="F398" s="26"/>
      <c r="G398" s="26"/>
      <c r="H398" s="26"/>
      <c r="I398" s="57"/>
      <c r="J398" s="57"/>
    </row>
    <row r="399" spans="1:10" ht="12.75">
      <c r="A399" s="26"/>
      <c r="B399" s="26"/>
      <c r="C399" s="26"/>
      <c r="D399" s="26"/>
      <c r="E399" s="26"/>
      <c r="F399" s="26"/>
      <c r="G399" s="26"/>
      <c r="H399" s="26"/>
      <c r="I399" s="57"/>
      <c r="J399" s="57"/>
    </row>
    <row r="400" spans="1:10" ht="12.75">
      <c r="A400" s="26"/>
      <c r="B400" s="26"/>
      <c r="C400" s="26"/>
      <c r="D400" s="26"/>
      <c r="E400" s="26"/>
      <c r="F400" s="26"/>
      <c r="G400" s="26"/>
      <c r="H400" s="26"/>
      <c r="I400" s="57"/>
      <c r="J400" s="57"/>
    </row>
    <row r="401" spans="1:10" ht="12.75">
      <c r="A401" s="26"/>
      <c r="B401" s="26"/>
      <c r="C401" s="26"/>
      <c r="D401" s="26"/>
      <c r="E401" s="26"/>
      <c r="F401" s="26"/>
      <c r="G401" s="26"/>
      <c r="H401" s="26"/>
      <c r="I401" s="57"/>
      <c r="J401" s="57"/>
    </row>
    <row r="402" spans="1:10" ht="12.75">
      <c r="A402" s="26"/>
      <c r="B402" s="26"/>
      <c r="C402" s="26"/>
      <c r="D402" s="26"/>
      <c r="E402" s="26"/>
      <c r="F402" s="26"/>
      <c r="G402" s="26"/>
      <c r="H402" s="26"/>
      <c r="I402" s="57"/>
      <c r="J402" s="57"/>
    </row>
    <row r="403" spans="1:10" ht="12.75">
      <c r="A403" s="26"/>
      <c r="B403" s="26"/>
      <c r="C403" s="26"/>
      <c r="D403" s="26"/>
      <c r="E403" s="26"/>
      <c r="F403" s="26"/>
      <c r="G403" s="26"/>
      <c r="H403" s="26"/>
      <c r="I403" s="57"/>
      <c r="J403" s="57"/>
    </row>
    <row r="404" spans="1:10" ht="12.75">
      <c r="A404" s="26"/>
      <c r="B404" s="26"/>
      <c r="C404" s="26"/>
      <c r="D404" s="26"/>
      <c r="E404" s="26"/>
      <c r="F404" s="26"/>
      <c r="G404" s="26"/>
      <c r="H404" s="26"/>
      <c r="I404" s="57"/>
      <c r="J404" s="57"/>
    </row>
    <row r="405" spans="1:10" ht="12.75">
      <c r="A405" s="26"/>
      <c r="B405" s="26"/>
      <c r="C405" s="26"/>
      <c r="D405" s="26"/>
      <c r="E405" s="26"/>
      <c r="F405" s="26"/>
      <c r="G405" s="26"/>
      <c r="H405" s="26"/>
      <c r="I405" s="57"/>
      <c r="J405" s="57"/>
    </row>
    <row r="406" spans="1:10" ht="12.75">
      <c r="A406" s="26"/>
      <c r="B406" s="26"/>
      <c r="C406" s="26"/>
      <c r="D406" s="26"/>
      <c r="E406" s="26"/>
      <c r="F406" s="26"/>
      <c r="G406" s="26"/>
      <c r="H406" s="26"/>
      <c r="I406" s="57"/>
      <c r="J406" s="57"/>
    </row>
    <row r="407" spans="1:10" ht="12.75">
      <c r="A407" s="26"/>
      <c r="B407" s="26"/>
      <c r="C407" s="26"/>
      <c r="D407" s="26"/>
      <c r="E407" s="26"/>
      <c r="F407" s="26"/>
      <c r="G407" s="26"/>
      <c r="H407" s="26"/>
      <c r="I407" s="57"/>
      <c r="J407" s="57"/>
    </row>
    <row r="408" spans="1:10" ht="12.75">
      <c r="A408" s="26"/>
      <c r="B408" s="26"/>
      <c r="C408" s="26"/>
      <c r="D408" s="26"/>
      <c r="E408" s="26"/>
      <c r="F408" s="26"/>
      <c r="G408" s="26"/>
      <c r="H408" s="26"/>
      <c r="I408" s="57"/>
      <c r="J408" s="57"/>
    </row>
    <row r="409" spans="1:10" ht="12.75">
      <c r="A409" s="26"/>
      <c r="B409" s="26"/>
      <c r="C409" s="26"/>
      <c r="D409" s="26"/>
      <c r="E409" s="26"/>
      <c r="F409" s="26"/>
      <c r="G409" s="26"/>
      <c r="H409" s="26"/>
      <c r="I409" s="57"/>
      <c r="J409" s="57"/>
    </row>
    <row r="410" spans="1:10" ht="12.75">
      <c r="A410" s="26"/>
      <c r="B410" s="26"/>
      <c r="C410" s="26"/>
      <c r="D410" s="26"/>
      <c r="E410" s="26"/>
      <c r="F410" s="26"/>
      <c r="G410" s="26"/>
      <c r="H410" s="26"/>
      <c r="I410" s="57"/>
      <c r="J410" s="57"/>
    </row>
    <row r="411" spans="1:10" ht="12.75">
      <c r="A411" s="26"/>
      <c r="B411" s="26"/>
      <c r="C411" s="26"/>
      <c r="D411" s="26"/>
      <c r="E411" s="26"/>
      <c r="F411" s="26"/>
      <c r="G411" s="26"/>
      <c r="H411" s="26"/>
      <c r="I411" s="57"/>
      <c r="J411" s="57"/>
    </row>
    <row r="412" spans="1:10" ht="12.75">
      <c r="A412" s="26"/>
      <c r="B412" s="26"/>
      <c r="C412" s="26"/>
      <c r="D412" s="26"/>
      <c r="E412" s="26"/>
      <c r="F412" s="26"/>
      <c r="G412" s="26"/>
      <c r="H412" s="26"/>
      <c r="I412" s="57"/>
      <c r="J412" s="57"/>
    </row>
    <row r="413" spans="1:10" ht="12.75">
      <c r="A413" s="26"/>
      <c r="B413" s="26"/>
      <c r="C413" s="26"/>
      <c r="D413" s="26"/>
      <c r="E413" s="26"/>
      <c r="F413" s="26"/>
      <c r="G413" s="26"/>
      <c r="H413" s="26"/>
      <c r="I413" s="57"/>
      <c r="J413" s="57"/>
    </row>
    <row r="414" spans="1:10" ht="12.75">
      <c r="A414" s="26"/>
      <c r="B414" s="26"/>
      <c r="C414" s="26"/>
      <c r="D414" s="26"/>
      <c r="E414" s="26"/>
      <c r="F414" s="26"/>
      <c r="G414" s="26"/>
      <c r="H414" s="26"/>
      <c r="I414" s="57"/>
      <c r="J414" s="57"/>
    </row>
    <row r="415" spans="1:10" ht="12.75">
      <c r="A415" s="26"/>
      <c r="B415" s="26"/>
      <c r="C415" s="26"/>
      <c r="D415" s="26"/>
      <c r="E415" s="26"/>
      <c r="F415" s="26"/>
      <c r="G415" s="26"/>
      <c r="H415" s="26"/>
      <c r="I415" s="57"/>
      <c r="J415" s="57"/>
    </row>
    <row r="416" spans="1:10" ht="12.75">
      <c r="A416" s="26"/>
      <c r="B416" s="26"/>
      <c r="C416" s="26"/>
      <c r="D416" s="26"/>
      <c r="E416" s="26"/>
      <c r="F416" s="26"/>
      <c r="G416" s="26"/>
      <c r="H416" s="26"/>
      <c r="I416" s="57"/>
      <c r="J416" s="57"/>
    </row>
    <row r="417" spans="1:10" ht="12.75">
      <c r="A417" s="26"/>
      <c r="B417" s="26"/>
      <c r="C417" s="26"/>
      <c r="D417" s="26"/>
      <c r="E417" s="26"/>
      <c r="F417" s="26"/>
      <c r="G417" s="26"/>
      <c r="H417" s="26"/>
      <c r="I417" s="57"/>
      <c r="J417" s="57"/>
    </row>
    <row r="418" spans="1:10" ht="12.75">
      <c r="A418" s="26"/>
      <c r="B418" s="26"/>
      <c r="C418" s="26"/>
      <c r="D418" s="26"/>
      <c r="E418" s="26"/>
      <c r="F418" s="26"/>
      <c r="G418" s="26"/>
      <c r="H418" s="26"/>
      <c r="I418" s="57"/>
      <c r="J418" s="57"/>
    </row>
    <row r="419" spans="1:10" ht="12.75">
      <c r="A419" s="26"/>
      <c r="B419" s="26"/>
      <c r="C419" s="26"/>
      <c r="D419" s="26"/>
      <c r="E419" s="26"/>
      <c r="F419" s="26"/>
      <c r="G419" s="26"/>
      <c r="H419" s="26"/>
      <c r="I419" s="57"/>
      <c r="J419" s="57"/>
    </row>
    <row r="420" spans="1:10" ht="12.75">
      <c r="A420" s="26"/>
      <c r="B420" s="26"/>
      <c r="C420" s="26"/>
      <c r="D420" s="26"/>
      <c r="E420" s="26"/>
      <c r="F420" s="26"/>
      <c r="G420" s="26"/>
      <c r="H420" s="26"/>
      <c r="I420" s="57"/>
      <c r="J420" s="57"/>
    </row>
    <row r="421" spans="1:10" ht="12.75">
      <c r="A421" s="26"/>
      <c r="B421" s="26"/>
      <c r="C421" s="26"/>
      <c r="D421" s="26"/>
      <c r="E421" s="26"/>
      <c r="F421" s="26"/>
      <c r="G421" s="26"/>
      <c r="H421" s="26"/>
      <c r="I421" s="57"/>
      <c r="J421" s="57"/>
    </row>
    <row r="422" spans="1:10" ht="12.75">
      <c r="A422" s="26"/>
      <c r="B422" s="26"/>
      <c r="C422" s="26"/>
      <c r="D422" s="26"/>
      <c r="E422" s="26"/>
      <c r="F422" s="26"/>
      <c r="G422" s="26"/>
      <c r="H422" s="26"/>
      <c r="I422" s="57"/>
      <c r="J422" s="57"/>
    </row>
    <row r="423" spans="1:10" ht="12.75">
      <c r="A423" s="26"/>
      <c r="B423" s="26"/>
      <c r="C423" s="26"/>
      <c r="D423" s="26"/>
      <c r="E423" s="26"/>
      <c r="F423" s="26"/>
      <c r="G423" s="26"/>
      <c r="H423" s="26"/>
      <c r="I423" s="57"/>
      <c r="J423" s="57"/>
    </row>
    <row r="424" spans="1:10" ht="12.75">
      <c r="A424" s="26"/>
      <c r="B424" s="26"/>
      <c r="C424" s="26"/>
      <c r="D424" s="26"/>
      <c r="E424" s="26"/>
      <c r="F424" s="26"/>
      <c r="G424" s="26"/>
      <c r="H424" s="26"/>
      <c r="I424" s="57"/>
      <c r="J424" s="57"/>
    </row>
    <row r="425" spans="1:10" ht="12.75">
      <c r="A425" s="26"/>
      <c r="B425" s="26"/>
      <c r="C425" s="26"/>
      <c r="D425" s="26"/>
      <c r="E425" s="26"/>
      <c r="F425" s="26"/>
      <c r="G425" s="26"/>
      <c r="H425" s="26"/>
      <c r="I425" s="57"/>
      <c r="J425" s="57"/>
    </row>
    <row r="426" spans="1:10" ht="12.75">
      <c r="A426" s="26"/>
      <c r="B426" s="26"/>
      <c r="C426" s="26"/>
      <c r="D426" s="26"/>
      <c r="E426" s="26"/>
      <c r="F426" s="26"/>
      <c r="G426" s="26"/>
      <c r="H426" s="26"/>
      <c r="I426" s="57"/>
      <c r="J426" s="57"/>
    </row>
    <row r="427" spans="1:10" ht="12.75">
      <c r="A427" s="26"/>
      <c r="B427" s="26"/>
      <c r="C427" s="26"/>
      <c r="D427" s="26"/>
      <c r="E427" s="26"/>
      <c r="F427" s="26"/>
      <c r="G427" s="26"/>
      <c r="H427" s="26"/>
      <c r="I427" s="57"/>
      <c r="J427" s="57"/>
    </row>
    <row r="428" spans="1:10" ht="12.75">
      <c r="A428" s="26"/>
      <c r="B428" s="26"/>
      <c r="C428" s="26"/>
      <c r="D428" s="26"/>
      <c r="E428" s="26"/>
      <c r="F428" s="26"/>
      <c r="G428" s="26"/>
      <c r="H428" s="26"/>
      <c r="I428" s="57"/>
      <c r="J428" s="57"/>
    </row>
    <row r="429" spans="1:10" ht="12.75">
      <c r="A429" s="26"/>
      <c r="B429" s="26"/>
      <c r="C429" s="26"/>
      <c r="D429" s="26"/>
      <c r="E429" s="26"/>
      <c r="F429" s="26"/>
      <c r="G429" s="26"/>
      <c r="H429" s="26"/>
      <c r="I429" s="57"/>
      <c r="J429" s="57"/>
    </row>
    <row r="430" spans="1:10" ht="12.75">
      <c r="A430" s="26"/>
      <c r="B430" s="26"/>
      <c r="C430" s="26"/>
      <c r="D430" s="26"/>
      <c r="E430" s="26"/>
      <c r="F430" s="26"/>
      <c r="G430" s="26"/>
      <c r="H430" s="26"/>
      <c r="I430" s="57"/>
      <c r="J430" s="57"/>
    </row>
    <row r="431" spans="1:10" ht="12.75">
      <c r="A431" s="26"/>
      <c r="B431" s="26"/>
      <c r="C431" s="26"/>
      <c r="D431" s="26"/>
      <c r="E431" s="26"/>
      <c r="F431" s="26"/>
      <c r="G431" s="26"/>
      <c r="H431" s="26"/>
      <c r="I431" s="57"/>
      <c r="J431" s="57"/>
    </row>
    <row r="432" spans="1:10" ht="12.75">
      <c r="A432" s="26"/>
      <c r="B432" s="26"/>
      <c r="C432" s="26"/>
      <c r="D432" s="26"/>
      <c r="E432" s="26"/>
      <c r="F432" s="26"/>
      <c r="G432" s="26"/>
      <c r="H432" s="26"/>
      <c r="I432" s="57"/>
      <c r="J432" s="57"/>
    </row>
    <row r="433" spans="1:10" ht="12.75">
      <c r="A433" s="26"/>
      <c r="B433" s="26"/>
      <c r="C433" s="26"/>
      <c r="D433" s="26"/>
      <c r="E433" s="26"/>
      <c r="F433" s="26"/>
      <c r="G433" s="26"/>
      <c r="H433" s="26"/>
      <c r="I433" s="57"/>
      <c r="J433" s="57"/>
    </row>
    <row r="434" spans="1:10" ht="12.75">
      <c r="A434" s="26"/>
      <c r="B434" s="26"/>
      <c r="C434" s="26"/>
      <c r="D434" s="26"/>
      <c r="E434" s="26"/>
      <c r="F434" s="26"/>
      <c r="G434" s="26"/>
      <c r="H434" s="26"/>
      <c r="I434" s="57"/>
      <c r="J434" s="57"/>
    </row>
    <row r="435" spans="1:10" ht="12.75">
      <c r="A435" s="57"/>
      <c r="B435" s="57"/>
      <c r="C435" s="57"/>
      <c r="D435" s="57"/>
      <c r="E435" s="57"/>
      <c r="F435" s="57"/>
      <c r="G435" s="57"/>
      <c r="H435" s="57"/>
      <c r="I435" s="57"/>
      <c r="J435" s="57"/>
    </row>
    <row r="436" spans="1:10" ht="12.75">
      <c r="A436" s="57"/>
      <c r="B436" s="57"/>
      <c r="C436" s="57"/>
      <c r="D436" s="57"/>
      <c r="E436" s="57"/>
      <c r="F436" s="57"/>
      <c r="G436" s="57"/>
      <c r="H436" s="57"/>
      <c r="I436" s="57"/>
      <c r="J436" s="57"/>
    </row>
    <row r="437" spans="1:10" ht="12.75">
      <c r="A437" s="57"/>
      <c r="B437" s="57"/>
      <c r="C437" s="57"/>
      <c r="D437" s="57"/>
      <c r="E437" s="57"/>
      <c r="F437" s="57"/>
      <c r="G437" s="57"/>
      <c r="H437" s="57"/>
      <c r="I437" s="57"/>
      <c r="J437" s="57"/>
    </row>
    <row r="438" spans="1:10" ht="12.75">
      <c r="A438" s="57"/>
      <c r="B438" s="57"/>
      <c r="C438" s="57"/>
      <c r="D438" s="57"/>
      <c r="E438" s="57"/>
      <c r="F438" s="57"/>
      <c r="G438" s="57"/>
      <c r="H438" s="57"/>
      <c r="I438" s="57"/>
      <c r="J438" s="57"/>
    </row>
    <row r="439" spans="1:10" ht="12.75">
      <c r="A439" s="57"/>
      <c r="B439" s="57"/>
      <c r="C439" s="57"/>
      <c r="D439" s="57"/>
      <c r="E439" s="57"/>
      <c r="F439" s="57"/>
      <c r="G439" s="57"/>
      <c r="H439" s="57"/>
      <c r="I439" s="57"/>
      <c r="J439" s="57"/>
    </row>
    <row r="440" spans="1:10" ht="12.75">
      <c r="A440" s="57"/>
      <c r="B440" s="57"/>
      <c r="C440" s="57"/>
      <c r="D440" s="57"/>
      <c r="E440" s="57"/>
      <c r="F440" s="57"/>
      <c r="G440" s="57"/>
      <c r="H440" s="57"/>
      <c r="I440" s="57"/>
      <c r="J440" s="57"/>
    </row>
    <row r="441" spans="1:10" ht="12.75">
      <c r="A441" s="57"/>
      <c r="B441" s="57"/>
      <c r="C441" s="57"/>
      <c r="D441" s="57"/>
      <c r="E441" s="57"/>
      <c r="F441" s="57"/>
      <c r="G441" s="57"/>
      <c r="H441" s="57"/>
      <c r="I441" s="57"/>
      <c r="J441" s="57"/>
    </row>
    <row r="442" spans="1:10" ht="12.75">
      <c r="A442" s="57"/>
      <c r="B442" s="57"/>
      <c r="C442" s="57"/>
      <c r="D442" s="57"/>
      <c r="E442" s="57"/>
      <c r="F442" s="57"/>
      <c r="G442" s="57"/>
      <c r="H442" s="57"/>
      <c r="I442" s="57"/>
      <c r="J442" s="57"/>
    </row>
    <row r="443" spans="1:10" ht="12.75">
      <c r="A443" s="57"/>
      <c r="B443" s="57"/>
      <c r="C443" s="57"/>
      <c r="D443" s="57"/>
      <c r="E443" s="57"/>
      <c r="F443" s="57"/>
      <c r="G443" s="57"/>
      <c r="H443" s="57"/>
      <c r="I443" s="57"/>
      <c r="J443" s="57"/>
    </row>
    <row r="444" spans="1:10" ht="12.75">
      <c r="A444" s="57"/>
      <c r="B444" s="57"/>
      <c r="C444" s="57"/>
      <c r="D444" s="57"/>
      <c r="E444" s="57"/>
      <c r="F444" s="57"/>
      <c r="G444" s="57"/>
      <c r="H444" s="57"/>
      <c r="I444" s="57"/>
      <c r="J444" s="57"/>
    </row>
    <row r="445" spans="1:10" ht="12.75">
      <c r="A445" s="57"/>
      <c r="B445" s="57"/>
      <c r="C445" s="57"/>
      <c r="D445" s="57"/>
      <c r="E445" s="57"/>
      <c r="F445" s="57"/>
      <c r="G445" s="57"/>
      <c r="H445" s="57"/>
      <c r="I445" s="57"/>
      <c r="J445" s="57"/>
    </row>
    <row r="446" spans="1:10" ht="12.75">
      <c r="A446" s="57"/>
      <c r="B446" s="57"/>
      <c r="C446" s="57"/>
      <c r="D446" s="57"/>
      <c r="E446" s="57"/>
      <c r="F446" s="57"/>
      <c r="G446" s="57"/>
      <c r="H446" s="57"/>
      <c r="I446" s="57"/>
      <c r="J446" s="57"/>
    </row>
    <row r="447" spans="1:10" ht="12.75">
      <c r="A447" s="57"/>
      <c r="B447" s="57"/>
      <c r="C447" s="57"/>
      <c r="D447" s="57"/>
      <c r="E447" s="57"/>
      <c r="F447" s="57"/>
      <c r="G447" s="57"/>
      <c r="H447" s="57"/>
      <c r="I447" s="57"/>
      <c r="J447" s="57"/>
    </row>
    <row r="448" spans="1:10" ht="12.75">
      <c r="A448" s="57"/>
      <c r="B448" s="57"/>
      <c r="C448" s="57"/>
      <c r="D448" s="57"/>
      <c r="E448" s="57"/>
      <c r="F448" s="57"/>
      <c r="G448" s="57"/>
      <c r="H448" s="57"/>
      <c r="I448" s="57"/>
      <c r="J448" s="57"/>
    </row>
    <row r="449" spans="1:10" ht="12.75">
      <c r="A449" s="57"/>
      <c r="B449" s="57"/>
      <c r="C449" s="57"/>
      <c r="D449" s="57"/>
      <c r="E449" s="57"/>
      <c r="F449" s="57"/>
      <c r="G449" s="57"/>
      <c r="H449" s="57"/>
      <c r="I449" s="57"/>
      <c r="J449" s="57"/>
    </row>
    <row r="450" spans="1:10" ht="12.75">
      <c r="A450" s="57"/>
      <c r="B450" s="57"/>
      <c r="C450" s="57"/>
      <c r="D450" s="57"/>
      <c r="E450" s="57"/>
      <c r="F450" s="57"/>
      <c r="G450" s="57"/>
      <c r="H450" s="57"/>
      <c r="I450" s="57"/>
      <c r="J450" s="57"/>
    </row>
    <row r="451" spans="1:10" ht="12.75">
      <c r="A451" s="57"/>
      <c r="B451" s="57"/>
      <c r="C451" s="57"/>
      <c r="D451" s="57"/>
      <c r="E451" s="57"/>
      <c r="F451" s="57"/>
      <c r="G451" s="57"/>
      <c r="H451" s="57"/>
      <c r="I451" s="57"/>
      <c r="J451" s="57"/>
    </row>
    <row r="452" spans="1:10" ht="12.75">
      <c r="A452" s="57"/>
      <c r="B452" s="57"/>
      <c r="C452" s="57"/>
      <c r="D452" s="57"/>
      <c r="E452" s="57"/>
      <c r="F452" s="57"/>
      <c r="G452" s="57"/>
      <c r="H452" s="57"/>
      <c r="I452" s="57"/>
      <c r="J452" s="57"/>
    </row>
    <row r="453" spans="1:10" ht="12.75">
      <c r="A453" s="57"/>
      <c r="B453" s="57"/>
      <c r="C453" s="57"/>
      <c r="D453" s="57"/>
      <c r="E453" s="57"/>
      <c r="F453" s="57"/>
      <c r="G453" s="57"/>
      <c r="H453" s="57"/>
      <c r="I453" s="57"/>
      <c r="J453" s="57"/>
    </row>
    <row r="454" spans="1:10" ht="12.75">
      <c r="A454" s="57"/>
      <c r="B454" s="57"/>
      <c r="C454" s="57"/>
      <c r="D454" s="57"/>
      <c r="E454" s="57"/>
      <c r="F454" s="57"/>
      <c r="G454" s="57"/>
      <c r="H454" s="57"/>
      <c r="I454" s="57"/>
      <c r="J454" s="57"/>
    </row>
    <row r="455" spans="1:10" ht="12.75">
      <c r="A455" s="57"/>
      <c r="B455" s="57"/>
      <c r="C455" s="57"/>
      <c r="D455" s="57"/>
      <c r="E455" s="57"/>
      <c r="F455" s="57"/>
      <c r="G455" s="57"/>
      <c r="H455" s="57"/>
      <c r="I455" s="57"/>
      <c r="J455" s="57"/>
    </row>
    <row r="456" spans="1:10" ht="12.75">
      <c r="A456" s="57"/>
      <c r="B456" s="57"/>
      <c r="C456" s="57"/>
      <c r="D456" s="57"/>
      <c r="E456" s="57"/>
      <c r="F456" s="57"/>
      <c r="G456" s="57"/>
      <c r="H456" s="57"/>
      <c r="I456" s="57"/>
      <c r="J456" s="57"/>
    </row>
    <row r="457" spans="1:10" ht="12.75">
      <c r="A457" s="57"/>
      <c r="B457" s="57"/>
      <c r="C457" s="57"/>
      <c r="D457" s="57"/>
      <c r="E457" s="57"/>
      <c r="F457" s="57"/>
      <c r="G457" s="57"/>
      <c r="H457" s="57"/>
      <c r="I457" s="57"/>
      <c r="J457" s="57"/>
    </row>
    <row r="458" spans="1:10" ht="12.75">
      <c r="A458" s="57"/>
      <c r="B458" s="57"/>
      <c r="C458" s="57"/>
      <c r="D458" s="57"/>
      <c r="E458" s="57"/>
      <c r="F458" s="57"/>
      <c r="G458" s="57"/>
      <c r="H458" s="57"/>
      <c r="I458" s="57"/>
      <c r="J458" s="57"/>
    </row>
    <row r="459" spans="1:10" ht="12.75">
      <c r="A459" s="57"/>
      <c r="B459" s="57"/>
      <c r="C459" s="57"/>
      <c r="D459" s="57"/>
      <c r="E459" s="57"/>
      <c r="F459" s="57"/>
      <c r="G459" s="57"/>
      <c r="H459" s="57"/>
      <c r="I459" s="57"/>
      <c r="J459" s="57"/>
    </row>
    <row r="460" spans="1:10" ht="12.75">
      <c r="A460" s="57"/>
      <c r="B460" s="57"/>
      <c r="C460" s="57"/>
      <c r="D460" s="57"/>
      <c r="E460" s="57"/>
      <c r="F460" s="57"/>
      <c r="G460" s="57"/>
      <c r="H460" s="57"/>
      <c r="I460" s="57"/>
      <c r="J460" s="57"/>
    </row>
    <row r="461" spans="1:10" ht="12.75">
      <c r="A461" s="57"/>
      <c r="B461" s="57"/>
      <c r="C461" s="57"/>
      <c r="D461" s="57"/>
      <c r="E461" s="57"/>
      <c r="F461" s="57"/>
      <c r="G461" s="57"/>
      <c r="H461" s="57"/>
      <c r="I461" s="57"/>
      <c r="J461" s="57"/>
    </row>
    <row r="462" spans="1:10" ht="12.75">
      <c r="A462" s="57"/>
      <c r="B462" s="57"/>
      <c r="C462" s="57"/>
      <c r="D462" s="57"/>
      <c r="E462" s="57"/>
      <c r="F462" s="57"/>
      <c r="G462" s="57"/>
      <c r="H462" s="57"/>
      <c r="I462" s="57"/>
      <c r="J462" s="57"/>
    </row>
    <row r="463" spans="1:10" ht="12.75">
      <c r="A463" s="57"/>
      <c r="B463" s="57"/>
      <c r="C463" s="57"/>
      <c r="D463" s="57"/>
      <c r="E463" s="57"/>
      <c r="F463" s="57"/>
      <c r="G463" s="57"/>
      <c r="H463" s="57"/>
      <c r="I463" s="57"/>
      <c r="J463" s="57"/>
    </row>
    <row r="464" spans="1:10" ht="12.75">
      <c r="A464" s="57"/>
      <c r="B464" s="57"/>
      <c r="C464" s="57"/>
      <c r="D464" s="57"/>
      <c r="E464" s="57"/>
      <c r="F464" s="57"/>
      <c r="G464" s="57"/>
      <c r="H464" s="57"/>
      <c r="I464" s="57"/>
      <c r="J464" s="57"/>
    </row>
    <row r="465" spans="1:10" ht="12.75">
      <c r="A465" s="57"/>
      <c r="B465" s="57"/>
      <c r="C465" s="57"/>
      <c r="D465" s="57"/>
      <c r="E465" s="57"/>
      <c r="F465" s="57"/>
      <c r="G465" s="57"/>
      <c r="H465" s="57"/>
      <c r="I465" s="57"/>
      <c r="J465" s="57"/>
    </row>
    <row r="466" spans="1:10" ht="12.75">
      <c r="A466" s="57"/>
      <c r="B466" s="57"/>
      <c r="C466" s="57"/>
      <c r="D466" s="57"/>
      <c r="E466" s="57"/>
      <c r="F466" s="57"/>
      <c r="G466" s="57"/>
      <c r="H466" s="57"/>
      <c r="I466" s="57"/>
      <c r="J466" s="57"/>
    </row>
    <row r="467" spans="1:10" ht="12.75">
      <c r="A467" s="57"/>
      <c r="B467" s="57"/>
      <c r="C467" s="57"/>
      <c r="D467" s="57"/>
      <c r="E467" s="57"/>
      <c r="F467" s="57"/>
      <c r="G467" s="57"/>
      <c r="H467" s="57"/>
      <c r="I467" s="57"/>
      <c r="J467" s="57"/>
    </row>
    <row r="468" spans="1:10" ht="12.75">
      <c r="A468" s="57"/>
      <c r="B468" s="57"/>
      <c r="C468" s="57"/>
      <c r="D468" s="57"/>
      <c r="E468" s="57"/>
      <c r="F468" s="57"/>
      <c r="G468" s="57"/>
      <c r="H468" s="57"/>
      <c r="I468" s="57"/>
      <c r="J468" s="57"/>
    </row>
    <row r="469" spans="1:10" ht="12.75">
      <c r="A469" s="57"/>
      <c r="B469" s="57"/>
      <c r="C469" s="57"/>
      <c r="D469" s="57"/>
      <c r="E469" s="57"/>
      <c r="F469" s="57"/>
      <c r="G469" s="57"/>
      <c r="H469" s="57"/>
      <c r="I469" s="57"/>
      <c r="J469" s="57"/>
    </row>
    <row r="470" spans="1:10" ht="12.75">
      <c r="A470" s="57"/>
      <c r="B470" s="57"/>
      <c r="C470" s="57"/>
      <c r="D470" s="57"/>
      <c r="E470" s="57"/>
      <c r="F470" s="57"/>
      <c r="G470" s="57"/>
      <c r="H470" s="57"/>
      <c r="I470" s="57"/>
      <c r="J470" s="57"/>
    </row>
    <row r="471" spans="1:10" ht="12.75">
      <c r="A471" s="57"/>
      <c r="B471" s="57"/>
      <c r="C471" s="57"/>
      <c r="D471" s="57"/>
      <c r="E471" s="57"/>
      <c r="F471" s="57"/>
      <c r="G471" s="57"/>
      <c r="H471" s="57"/>
      <c r="I471" s="57"/>
      <c r="J471" s="57"/>
    </row>
    <row r="472" spans="1:10" ht="12.75">
      <c r="A472" s="57"/>
      <c r="B472" s="57"/>
      <c r="C472" s="57"/>
      <c r="D472" s="57"/>
      <c r="E472" s="57"/>
      <c r="F472" s="57"/>
      <c r="G472" s="57"/>
      <c r="H472" s="57"/>
      <c r="I472" s="57"/>
      <c r="J472" s="57"/>
    </row>
    <row r="473" spans="1:10" ht="12.75">
      <c r="A473" s="57"/>
      <c r="B473" s="57"/>
      <c r="C473" s="57"/>
      <c r="D473" s="57"/>
      <c r="E473" s="57"/>
      <c r="F473" s="57"/>
      <c r="G473" s="57"/>
      <c r="H473" s="57"/>
      <c r="I473" s="57"/>
      <c r="J473" s="57"/>
    </row>
    <row r="474" spans="1:10" ht="12.75">
      <c r="A474" s="57"/>
      <c r="B474" s="57"/>
      <c r="C474" s="57"/>
      <c r="D474" s="57"/>
      <c r="E474" s="57"/>
      <c r="F474" s="57"/>
      <c r="G474" s="57"/>
      <c r="H474" s="57"/>
      <c r="I474" s="57"/>
      <c r="J474" s="57"/>
    </row>
    <row r="475" spans="1:10" ht="12.75">
      <c r="A475" s="57"/>
      <c r="B475" s="57"/>
      <c r="C475" s="57"/>
      <c r="D475" s="57"/>
      <c r="E475" s="57"/>
      <c r="F475" s="57"/>
      <c r="G475" s="57"/>
      <c r="H475" s="57"/>
      <c r="I475" s="57"/>
      <c r="J475" s="57"/>
    </row>
    <row r="476" spans="1:10" ht="12.75">
      <c r="A476" s="57"/>
      <c r="B476" s="57"/>
      <c r="C476" s="57"/>
      <c r="D476" s="57"/>
      <c r="E476" s="57"/>
      <c r="F476" s="57"/>
      <c r="G476" s="57"/>
      <c r="H476" s="57"/>
      <c r="I476" s="57"/>
      <c r="J476" s="57"/>
    </row>
    <row r="477" spans="1:10" ht="12.75">
      <c r="A477" s="57"/>
      <c r="B477" s="57"/>
      <c r="C477" s="57"/>
      <c r="D477" s="57"/>
      <c r="E477" s="57"/>
      <c r="F477" s="57"/>
      <c r="G477" s="57"/>
      <c r="H477" s="57"/>
      <c r="I477" s="57"/>
      <c r="J477" s="57"/>
    </row>
    <row r="478" spans="1:10" ht="12.75">
      <c r="A478" s="57"/>
      <c r="B478" s="57"/>
      <c r="C478" s="57"/>
      <c r="D478" s="57"/>
      <c r="E478" s="57"/>
      <c r="F478" s="57"/>
      <c r="G478" s="57"/>
      <c r="H478" s="57"/>
      <c r="I478" s="57"/>
      <c r="J478" s="57"/>
    </row>
    <row r="479" spans="1:10" ht="12.75">
      <c r="A479" s="57"/>
      <c r="B479" s="57"/>
      <c r="C479" s="57"/>
      <c r="D479" s="57"/>
      <c r="E479" s="57"/>
      <c r="F479" s="57"/>
      <c r="G479" s="57"/>
      <c r="H479" s="57"/>
      <c r="I479" s="57"/>
      <c r="J479" s="57"/>
    </row>
    <row r="480" spans="1:10" ht="12.75">
      <c r="A480" s="57"/>
      <c r="B480" s="57"/>
      <c r="C480" s="57"/>
      <c r="D480" s="57"/>
      <c r="E480" s="57"/>
      <c r="F480" s="57"/>
      <c r="G480" s="57"/>
      <c r="H480" s="57"/>
      <c r="I480" s="57"/>
      <c r="J480" s="57"/>
    </row>
    <row r="481" spans="1:10" ht="12.75">
      <c r="A481" s="57"/>
      <c r="B481" s="57"/>
      <c r="C481" s="57"/>
      <c r="D481" s="57"/>
      <c r="E481" s="57"/>
      <c r="F481" s="57"/>
      <c r="G481" s="57"/>
      <c r="H481" s="57"/>
      <c r="I481" s="57"/>
      <c r="J481" s="57"/>
    </row>
    <row r="482" spans="1:9" ht="12.75">
      <c r="A482" s="57"/>
      <c r="B482" s="57"/>
      <c r="C482" s="57"/>
      <c r="D482" s="57"/>
      <c r="E482" s="57"/>
      <c r="F482" s="57"/>
      <c r="G482" s="57"/>
      <c r="H482" s="57"/>
      <c r="I482" s="57"/>
    </row>
    <row r="483" spans="1:9" ht="12.75">
      <c r="A483" s="57"/>
      <c r="B483" s="57"/>
      <c r="C483" s="57"/>
      <c r="D483" s="57"/>
      <c r="E483" s="57"/>
      <c r="F483" s="57"/>
      <c r="G483" s="57"/>
      <c r="H483" s="57"/>
      <c r="I483" s="57"/>
    </row>
    <row r="484" spans="1:9" ht="12.75">
      <c r="A484" s="57"/>
      <c r="B484" s="57"/>
      <c r="C484" s="57"/>
      <c r="D484" s="57"/>
      <c r="E484" s="57"/>
      <c r="F484" s="57"/>
      <c r="G484" s="57"/>
      <c r="H484" s="57"/>
      <c r="I484" s="57"/>
    </row>
    <row r="485" spans="1:9" ht="12.75">
      <c r="A485" s="57"/>
      <c r="B485" s="57"/>
      <c r="C485" s="57"/>
      <c r="D485" s="57"/>
      <c r="E485" s="57"/>
      <c r="F485" s="57"/>
      <c r="G485" s="57"/>
      <c r="H485" s="57"/>
      <c r="I485" s="57"/>
    </row>
    <row r="486" spans="1:9" ht="12.75">
      <c r="A486" s="57"/>
      <c r="B486" s="57"/>
      <c r="C486" s="57"/>
      <c r="D486" s="57"/>
      <c r="E486" s="57"/>
      <c r="F486" s="57"/>
      <c r="G486" s="57"/>
      <c r="H486" s="57"/>
      <c r="I486" s="57"/>
    </row>
    <row r="487" spans="1:9" ht="12.75">
      <c r="A487" s="57"/>
      <c r="B487" s="57"/>
      <c r="C487" s="57"/>
      <c r="D487" s="57"/>
      <c r="E487" s="57"/>
      <c r="F487" s="57"/>
      <c r="G487" s="57"/>
      <c r="H487" s="57"/>
      <c r="I487" s="57"/>
    </row>
    <row r="488" spans="1:9" ht="12.75">
      <c r="A488" s="57"/>
      <c r="B488" s="57"/>
      <c r="C488" s="57"/>
      <c r="D488" s="57"/>
      <c r="E488" s="57"/>
      <c r="F488" s="57"/>
      <c r="G488" s="57"/>
      <c r="H488" s="57"/>
      <c r="I488" s="57"/>
    </row>
    <row r="489" spans="1:9" ht="12.75">
      <c r="A489" s="57"/>
      <c r="B489" s="57"/>
      <c r="C489" s="57"/>
      <c r="D489" s="57"/>
      <c r="E489" s="57"/>
      <c r="F489" s="57"/>
      <c r="G489" s="57"/>
      <c r="H489" s="57"/>
      <c r="I489" s="57"/>
    </row>
    <row r="490" spans="1:9" ht="12.75">
      <c r="A490" s="57"/>
      <c r="B490" s="57"/>
      <c r="C490" s="57"/>
      <c r="D490" s="57"/>
      <c r="E490" s="57"/>
      <c r="F490" s="57"/>
      <c r="G490" s="57"/>
      <c r="H490" s="57"/>
      <c r="I490" s="57"/>
    </row>
    <row r="491" spans="1:9" ht="12.75">
      <c r="A491" s="57"/>
      <c r="B491" s="57"/>
      <c r="C491" s="57"/>
      <c r="D491" s="57"/>
      <c r="E491" s="57"/>
      <c r="F491" s="57"/>
      <c r="G491" s="57"/>
      <c r="H491" s="57"/>
      <c r="I491" s="57"/>
    </row>
    <row r="492" spans="1:9" ht="12.75">
      <c r="A492" s="57"/>
      <c r="B492" s="57"/>
      <c r="C492" s="57"/>
      <c r="D492" s="57"/>
      <c r="E492" s="57"/>
      <c r="F492" s="57"/>
      <c r="G492" s="57"/>
      <c r="H492" s="57"/>
      <c r="I492" s="57"/>
    </row>
    <row r="493" spans="1:9" ht="12.75">
      <c r="A493" s="57"/>
      <c r="B493" s="57"/>
      <c r="C493" s="57"/>
      <c r="D493" s="57"/>
      <c r="E493" s="57"/>
      <c r="F493" s="57"/>
      <c r="G493" s="57"/>
      <c r="H493" s="57"/>
      <c r="I493" s="57"/>
    </row>
    <row r="494" spans="1:9" ht="12.75">
      <c r="A494" s="57"/>
      <c r="B494" s="57"/>
      <c r="C494" s="57"/>
      <c r="D494" s="57"/>
      <c r="E494" s="57"/>
      <c r="F494" s="57"/>
      <c r="G494" s="57"/>
      <c r="H494" s="57"/>
      <c r="I494" s="57"/>
    </row>
    <row r="495" spans="1:9" ht="12.75">
      <c r="A495" s="57"/>
      <c r="B495" s="57"/>
      <c r="C495" s="57"/>
      <c r="D495" s="57"/>
      <c r="E495" s="57"/>
      <c r="F495" s="57"/>
      <c r="G495" s="57"/>
      <c r="H495" s="57"/>
      <c r="I495" s="57"/>
    </row>
    <row r="496" spans="1:9" ht="12.75">
      <c r="A496" s="57"/>
      <c r="B496" s="57"/>
      <c r="C496" s="57"/>
      <c r="D496" s="57"/>
      <c r="E496" s="57"/>
      <c r="F496" s="57"/>
      <c r="G496" s="57"/>
      <c r="H496" s="57"/>
      <c r="I496" s="57"/>
    </row>
    <row r="497" spans="1:9" ht="12.75">
      <c r="A497" s="57"/>
      <c r="B497" s="57"/>
      <c r="C497" s="57"/>
      <c r="D497" s="57"/>
      <c r="E497" s="57"/>
      <c r="F497" s="57"/>
      <c r="G497" s="57"/>
      <c r="H497" s="57"/>
      <c r="I497" s="57"/>
    </row>
    <row r="498" spans="1:9" ht="12.75">
      <c r="A498" s="57"/>
      <c r="B498" s="57"/>
      <c r="C498" s="57"/>
      <c r="D498" s="57"/>
      <c r="E498" s="57"/>
      <c r="F498" s="57"/>
      <c r="G498" s="57"/>
      <c r="H498" s="57"/>
      <c r="I498" s="57"/>
    </row>
    <row r="499" spans="1:9" ht="12.75">
      <c r="A499" s="57"/>
      <c r="B499" s="57"/>
      <c r="C499" s="57"/>
      <c r="D499" s="57"/>
      <c r="E499" s="57"/>
      <c r="F499" s="57"/>
      <c r="G499" s="57"/>
      <c r="H499" s="57"/>
      <c r="I499" s="57"/>
    </row>
    <row r="500" spans="1:9" ht="12.75">
      <c r="A500" s="57"/>
      <c r="B500" s="57"/>
      <c r="C500" s="57"/>
      <c r="D500" s="57"/>
      <c r="E500" s="57"/>
      <c r="F500" s="57"/>
      <c r="G500" s="57"/>
      <c r="H500" s="57"/>
      <c r="I500" s="57"/>
    </row>
    <row r="501" spans="1:9" ht="12.75">
      <c r="A501" s="57"/>
      <c r="B501" s="57"/>
      <c r="C501" s="57"/>
      <c r="D501" s="57"/>
      <c r="E501" s="57"/>
      <c r="F501" s="57"/>
      <c r="G501" s="57"/>
      <c r="H501" s="57"/>
      <c r="I501" s="57"/>
    </row>
    <row r="502" spans="1:9" ht="12.75">
      <c r="A502" s="57"/>
      <c r="B502" s="57"/>
      <c r="C502" s="57"/>
      <c r="D502" s="57"/>
      <c r="E502" s="57"/>
      <c r="F502" s="57"/>
      <c r="G502" s="57"/>
      <c r="H502" s="57"/>
      <c r="I502" s="57"/>
    </row>
    <row r="503" spans="1:9" ht="12.75">
      <c r="A503" s="57"/>
      <c r="B503" s="57"/>
      <c r="C503" s="57"/>
      <c r="D503" s="57"/>
      <c r="E503" s="57"/>
      <c r="F503" s="57"/>
      <c r="G503" s="57"/>
      <c r="H503" s="57"/>
      <c r="I503" s="57"/>
    </row>
    <row r="504" spans="1:9" ht="12.75">
      <c r="A504" s="57"/>
      <c r="B504" s="57"/>
      <c r="C504" s="57"/>
      <c r="D504" s="57"/>
      <c r="E504" s="57"/>
      <c r="F504" s="57"/>
      <c r="G504" s="57"/>
      <c r="H504" s="57"/>
      <c r="I504" s="57"/>
    </row>
    <row r="505" spans="1:9" ht="12.75">
      <c r="A505" s="57"/>
      <c r="B505" s="57"/>
      <c r="C505" s="57"/>
      <c r="D505" s="57"/>
      <c r="E505" s="57"/>
      <c r="F505" s="57"/>
      <c r="G505" s="57"/>
      <c r="H505" s="57"/>
      <c r="I505" s="57"/>
    </row>
    <row r="506" spans="1:9" ht="12.75">
      <c r="A506" s="57"/>
      <c r="B506" s="57"/>
      <c r="C506" s="57"/>
      <c r="D506" s="57"/>
      <c r="E506" s="57"/>
      <c r="F506" s="57"/>
      <c r="G506" s="57"/>
      <c r="H506" s="57"/>
      <c r="I506" s="57"/>
    </row>
    <row r="507" spans="1:9" ht="12.75">
      <c r="A507" s="57"/>
      <c r="B507" s="57"/>
      <c r="C507" s="57"/>
      <c r="D507" s="57"/>
      <c r="E507" s="57"/>
      <c r="F507" s="57"/>
      <c r="G507" s="57"/>
      <c r="H507" s="57"/>
      <c r="I507" s="57"/>
    </row>
    <row r="508" spans="1:9" ht="12.75">
      <c r="A508" s="57"/>
      <c r="B508" s="57"/>
      <c r="C508" s="57"/>
      <c r="D508" s="57"/>
      <c r="E508" s="57"/>
      <c r="F508" s="57"/>
      <c r="G508" s="57"/>
      <c r="H508" s="57"/>
      <c r="I508" s="57"/>
    </row>
    <row r="509" spans="1:9" ht="12.75">
      <c r="A509" s="57"/>
      <c r="B509" s="57"/>
      <c r="C509" s="57"/>
      <c r="D509" s="57"/>
      <c r="E509" s="57"/>
      <c r="F509" s="57"/>
      <c r="G509" s="57"/>
      <c r="H509" s="57"/>
      <c r="I509" s="57"/>
    </row>
    <row r="510" spans="1:9" ht="12.75">
      <c r="A510" s="57"/>
      <c r="B510" s="57"/>
      <c r="C510" s="57"/>
      <c r="D510" s="57"/>
      <c r="E510" s="57"/>
      <c r="F510" s="57"/>
      <c r="G510" s="57"/>
      <c r="H510" s="57"/>
      <c r="I510" s="57"/>
    </row>
    <row r="511" spans="1:9" ht="12.75">
      <c r="A511" s="57"/>
      <c r="B511" s="57"/>
      <c r="C511" s="57"/>
      <c r="D511" s="57"/>
      <c r="E511" s="57"/>
      <c r="F511" s="57"/>
      <c r="G511" s="57"/>
      <c r="H511" s="57"/>
      <c r="I511" s="57"/>
    </row>
    <row r="512" spans="1:9" ht="12.75">
      <c r="A512" s="57"/>
      <c r="B512" s="57"/>
      <c r="C512" s="57"/>
      <c r="D512" s="57"/>
      <c r="E512" s="57"/>
      <c r="F512" s="57"/>
      <c r="G512" s="57"/>
      <c r="H512" s="57"/>
      <c r="I512" s="57"/>
    </row>
    <row r="513" spans="1:9" ht="12.75">
      <c r="A513" s="57"/>
      <c r="B513" s="57"/>
      <c r="C513" s="57"/>
      <c r="D513" s="57"/>
      <c r="E513" s="57"/>
      <c r="F513" s="57"/>
      <c r="G513" s="57"/>
      <c r="H513" s="57"/>
      <c r="I513" s="57"/>
    </row>
    <row r="514" spans="1:9" ht="12.75">
      <c r="A514" s="57"/>
      <c r="B514" s="57"/>
      <c r="C514" s="57"/>
      <c r="D514" s="57"/>
      <c r="E514" s="57"/>
      <c r="F514" s="57"/>
      <c r="G514" s="57"/>
      <c r="H514" s="57"/>
      <c r="I514" s="57"/>
    </row>
    <row r="515" spans="1:9" ht="12.75">
      <c r="A515" s="57"/>
      <c r="B515" s="57"/>
      <c r="C515" s="57"/>
      <c r="D515" s="57"/>
      <c r="E515" s="57"/>
      <c r="F515" s="57"/>
      <c r="G515" s="57"/>
      <c r="H515" s="57"/>
      <c r="I515" s="57"/>
    </row>
    <row r="516" spans="1:9" ht="12.75">
      <c r="A516" s="57"/>
      <c r="B516" s="57"/>
      <c r="C516" s="57"/>
      <c r="D516" s="57"/>
      <c r="E516" s="57"/>
      <c r="F516" s="57"/>
      <c r="G516" s="57"/>
      <c r="H516" s="57"/>
      <c r="I516" s="57"/>
    </row>
    <row r="517" spans="1:9" ht="12.75">
      <c r="A517" s="57"/>
      <c r="B517" s="57"/>
      <c r="C517" s="57"/>
      <c r="D517" s="57"/>
      <c r="E517" s="57"/>
      <c r="F517" s="57"/>
      <c r="G517" s="57"/>
      <c r="H517" s="57"/>
      <c r="I517" s="57"/>
    </row>
    <row r="518" spans="1:9" ht="12.75">
      <c r="A518" s="57"/>
      <c r="B518" s="57"/>
      <c r="C518" s="57"/>
      <c r="D518" s="57"/>
      <c r="E518" s="57"/>
      <c r="F518" s="57"/>
      <c r="G518" s="57"/>
      <c r="H518" s="57"/>
      <c r="I518" s="57"/>
    </row>
    <row r="519" spans="1:9" ht="12.75">
      <c r="A519" s="57"/>
      <c r="B519" s="57"/>
      <c r="C519" s="57"/>
      <c r="D519" s="57"/>
      <c r="E519" s="57"/>
      <c r="F519" s="57"/>
      <c r="G519" s="57"/>
      <c r="H519" s="57"/>
      <c r="I519" s="57"/>
    </row>
    <row r="520" spans="1:9" ht="12.75">
      <c r="A520" s="57"/>
      <c r="B520" s="57"/>
      <c r="C520" s="57"/>
      <c r="D520" s="57"/>
      <c r="E520" s="57"/>
      <c r="F520" s="57"/>
      <c r="G520" s="57"/>
      <c r="H520" s="57"/>
      <c r="I520" s="57"/>
    </row>
    <row r="521" spans="1:9" ht="12.75">
      <c r="A521" s="57"/>
      <c r="B521" s="57"/>
      <c r="C521" s="57"/>
      <c r="D521" s="57"/>
      <c r="E521" s="57"/>
      <c r="F521" s="57"/>
      <c r="G521" s="57"/>
      <c r="H521" s="57"/>
      <c r="I521" s="57"/>
    </row>
    <row r="522" spans="1:8" ht="12.75">
      <c r="A522" s="57"/>
      <c r="B522" s="57"/>
      <c r="C522" s="57"/>
      <c r="D522" s="57"/>
      <c r="E522" s="57"/>
      <c r="F522" s="57"/>
      <c r="G522" s="57"/>
      <c r="H522" s="57"/>
    </row>
    <row r="523" spans="1:8" ht="12.75">
      <c r="A523" s="57"/>
      <c r="B523" s="57"/>
      <c r="C523" s="57"/>
      <c r="D523" s="57"/>
      <c r="E523" s="57"/>
      <c r="F523" s="57"/>
      <c r="G523" s="57"/>
      <c r="H523" s="57"/>
    </row>
    <row r="524" spans="1:8" ht="12.75">
      <c r="A524" s="57"/>
      <c r="B524" s="57"/>
      <c r="C524" s="57"/>
      <c r="D524" s="57"/>
      <c r="E524" s="57"/>
      <c r="F524" s="57"/>
      <c r="G524" s="57"/>
      <c r="H524" s="57"/>
    </row>
    <row r="525" spans="1:8" ht="12.75">
      <c r="A525" s="57"/>
      <c r="B525" s="57"/>
      <c r="C525" s="57"/>
      <c r="D525" s="57"/>
      <c r="E525" s="57"/>
      <c r="F525" s="57"/>
      <c r="G525" s="57"/>
      <c r="H525" s="57"/>
    </row>
    <row r="526" spans="1:8" ht="12.75">
      <c r="A526" s="57"/>
      <c r="B526" s="57"/>
      <c r="C526" s="57"/>
      <c r="D526" s="57"/>
      <c r="E526" s="57"/>
      <c r="F526" s="57"/>
      <c r="G526" s="57"/>
      <c r="H526" s="57"/>
    </row>
    <row r="527" spans="1:8" ht="12.75">
      <c r="A527" s="57"/>
      <c r="B527" s="57"/>
      <c r="C527" s="57"/>
      <c r="D527" s="57"/>
      <c r="E527" s="57"/>
      <c r="F527" s="57"/>
      <c r="G527" s="57"/>
      <c r="H527" s="57"/>
    </row>
    <row r="528" spans="1:8" ht="12.75">
      <c r="A528" s="57"/>
      <c r="B528" s="57"/>
      <c r="C528" s="57"/>
      <c r="D528" s="57"/>
      <c r="E528" s="57"/>
      <c r="F528" s="57"/>
      <c r="G528" s="57"/>
      <c r="H528" s="57"/>
    </row>
    <row r="529" spans="1:8" ht="12.75">
      <c r="A529" s="57"/>
      <c r="B529" s="57"/>
      <c r="C529" s="57"/>
      <c r="D529" s="57"/>
      <c r="E529" s="57"/>
      <c r="F529" s="57"/>
      <c r="G529" s="57"/>
      <c r="H529" s="57"/>
    </row>
    <row r="530" spans="1:8" ht="12.75">
      <c r="A530" s="57"/>
      <c r="B530" s="57"/>
      <c r="C530" s="57"/>
      <c r="D530" s="57"/>
      <c r="E530" s="57"/>
      <c r="F530" s="57"/>
      <c r="G530" s="57"/>
      <c r="H530" s="57"/>
    </row>
    <row r="531" spans="1:8" ht="12.75">
      <c r="A531" s="57"/>
      <c r="B531" s="57"/>
      <c r="C531" s="57"/>
      <c r="D531" s="57"/>
      <c r="E531" s="57"/>
      <c r="F531" s="57"/>
      <c r="G531" s="57"/>
      <c r="H531" s="57"/>
    </row>
    <row r="532" spans="1:8" ht="12.75">
      <c r="A532" s="57"/>
      <c r="B532" s="57"/>
      <c r="C532" s="57"/>
      <c r="D532" s="57"/>
      <c r="E532" s="57"/>
      <c r="F532" s="57"/>
      <c r="G532" s="57"/>
      <c r="H532" s="57"/>
    </row>
    <row r="533" spans="1:8" ht="12.75">
      <c r="A533" s="57"/>
      <c r="B533" s="57"/>
      <c r="C533" s="57"/>
      <c r="D533" s="57"/>
      <c r="E533" s="57"/>
      <c r="F533" s="57"/>
      <c r="G533" s="57"/>
      <c r="H533" s="57"/>
    </row>
    <row r="534" spans="1:8" ht="12.75">
      <c r="A534" s="57"/>
      <c r="B534" s="57"/>
      <c r="C534" s="57"/>
      <c r="D534" s="57"/>
      <c r="E534" s="57"/>
      <c r="F534" s="57"/>
      <c r="G534" s="57"/>
      <c r="H534" s="57"/>
    </row>
    <row r="535" spans="1:8" ht="12.75">
      <c r="A535" s="57"/>
      <c r="B535" s="57"/>
      <c r="C535" s="57"/>
      <c r="D535" s="57"/>
      <c r="E535" s="57"/>
      <c r="F535" s="57"/>
      <c r="G535" s="57"/>
      <c r="H535" s="57"/>
    </row>
    <row r="536" spans="1:8" ht="12.75">
      <c r="A536" s="57"/>
      <c r="B536" s="57"/>
      <c r="C536" s="57"/>
      <c r="D536" s="57"/>
      <c r="E536" s="57"/>
      <c r="F536" s="57"/>
      <c r="G536" s="57"/>
      <c r="H536" s="57"/>
    </row>
    <row r="537" spans="1:8" ht="12.75">
      <c r="A537" s="57"/>
      <c r="B537" s="57"/>
      <c r="C537" s="57"/>
      <c r="D537" s="57"/>
      <c r="E537" s="57"/>
      <c r="F537" s="57"/>
      <c r="G537" s="57"/>
      <c r="H537" s="57"/>
    </row>
    <row r="538" spans="1:8" ht="12.75">
      <c r="A538" s="57"/>
      <c r="B538" s="57"/>
      <c r="C538" s="57"/>
      <c r="D538" s="57"/>
      <c r="E538" s="57"/>
      <c r="F538" s="57"/>
      <c r="G538" s="57"/>
      <c r="H538" s="57"/>
    </row>
    <row r="539" spans="1:8" ht="12.75">
      <c r="A539" s="57"/>
      <c r="B539" s="57"/>
      <c r="C539" s="57"/>
      <c r="D539" s="57"/>
      <c r="E539" s="57"/>
      <c r="F539" s="57"/>
      <c r="G539" s="57"/>
      <c r="H539" s="57"/>
    </row>
    <row r="540" spans="1:8" ht="12.75">
      <c r="A540" s="57"/>
      <c r="B540" s="57"/>
      <c r="C540" s="57"/>
      <c r="D540" s="57"/>
      <c r="E540" s="57"/>
      <c r="F540" s="57"/>
      <c r="G540" s="57"/>
      <c r="H540" s="57"/>
    </row>
    <row r="541" spans="1:8" ht="12.75">
      <c r="A541" s="57"/>
      <c r="B541" s="57"/>
      <c r="C541" s="57"/>
      <c r="D541" s="57"/>
      <c r="E541" s="57"/>
      <c r="F541" s="57"/>
      <c r="G541" s="57"/>
      <c r="H541" s="57"/>
    </row>
    <row r="542" spans="1:8" ht="12.75">
      <c r="A542" s="57"/>
      <c r="B542" s="57"/>
      <c r="C542" s="57"/>
      <c r="D542" s="57"/>
      <c r="E542" s="57"/>
      <c r="F542" s="57"/>
      <c r="G542" s="57"/>
      <c r="H542" s="57"/>
    </row>
    <row r="543" spans="1:8" ht="12.75">
      <c r="A543" s="57"/>
      <c r="B543" s="57"/>
      <c r="C543" s="57"/>
      <c r="D543" s="57"/>
      <c r="E543" s="57"/>
      <c r="F543" s="57"/>
      <c r="G543" s="57"/>
      <c r="H543" s="57"/>
    </row>
    <row r="544" spans="1:8" ht="12.75">
      <c r="A544" s="57"/>
      <c r="B544" s="57"/>
      <c r="C544" s="57"/>
      <c r="D544" s="57"/>
      <c r="E544" s="57"/>
      <c r="F544" s="57"/>
      <c r="G544" s="57"/>
      <c r="H544" s="57"/>
    </row>
    <row r="545" spans="1:8" ht="12.75">
      <c r="A545" s="57"/>
      <c r="B545" s="57"/>
      <c r="C545" s="57"/>
      <c r="D545" s="57"/>
      <c r="E545" s="57"/>
      <c r="F545" s="57"/>
      <c r="G545" s="57"/>
      <c r="H545" s="57"/>
    </row>
    <row r="546" spans="1:8" ht="12.75">
      <c r="A546" s="57"/>
      <c r="B546" s="57"/>
      <c r="C546" s="57"/>
      <c r="D546" s="57"/>
      <c r="E546" s="57"/>
      <c r="F546" s="57"/>
      <c r="G546" s="57"/>
      <c r="H546" s="57"/>
    </row>
    <row r="547" spans="1:8" ht="12.75">
      <c r="A547" s="57"/>
      <c r="B547" s="57"/>
      <c r="C547" s="57"/>
      <c r="D547" s="57"/>
      <c r="E547" s="57"/>
      <c r="F547" s="57"/>
      <c r="G547" s="57"/>
      <c r="H547" s="57"/>
    </row>
    <row r="548" spans="1:8" ht="12.75">
      <c r="A548" s="57"/>
      <c r="B548" s="57"/>
      <c r="C548" s="57"/>
      <c r="D548" s="57"/>
      <c r="E548" s="57"/>
      <c r="F548" s="57"/>
      <c r="G548" s="57"/>
      <c r="H548" s="57"/>
    </row>
    <row r="549" spans="1:8" ht="12.75">
      <c r="A549" s="57"/>
      <c r="B549" s="57"/>
      <c r="C549" s="57"/>
      <c r="D549" s="57"/>
      <c r="E549" s="57"/>
      <c r="F549" s="57"/>
      <c r="G549" s="57"/>
      <c r="H549" s="57"/>
    </row>
    <row r="550" spans="1:8" ht="12.75">
      <c r="A550" s="57"/>
      <c r="B550" s="57"/>
      <c r="C550" s="57"/>
      <c r="D550" s="57"/>
      <c r="E550" s="57"/>
      <c r="F550" s="57"/>
      <c r="G550" s="57"/>
      <c r="H550" s="57"/>
    </row>
    <row r="551" spans="1:8" ht="12.75">
      <c r="A551" s="57"/>
      <c r="B551" s="57"/>
      <c r="C551" s="57"/>
      <c r="D551" s="57"/>
      <c r="E551" s="57"/>
      <c r="F551" s="57"/>
      <c r="G551" s="57"/>
      <c r="H551" s="57"/>
    </row>
    <row r="552" spans="1:8" ht="12.75">
      <c r="A552" s="57"/>
      <c r="B552" s="57"/>
      <c r="C552" s="57"/>
      <c r="D552" s="57"/>
      <c r="E552" s="57"/>
      <c r="F552" s="57"/>
      <c r="G552" s="57"/>
      <c r="H552" s="57"/>
    </row>
    <row r="553" spans="1:8" ht="12.75">
      <c r="A553" s="57"/>
      <c r="B553" s="57"/>
      <c r="C553" s="57"/>
      <c r="D553" s="57"/>
      <c r="E553" s="57"/>
      <c r="F553" s="57"/>
      <c r="G553" s="57"/>
      <c r="H553" s="57"/>
    </row>
    <row r="554" spans="1:8" ht="12.75">
      <c r="A554" s="57"/>
      <c r="B554" s="57"/>
      <c r="C554" s="57"/>
      <c r="D554" s="57"/>
      <c r="E554" s="57"/>
      <c r="F554" s="57"/>
      <c r="G554" s="57"/>
      <c r="H554" s="57"/>
    </row>
    <row r="555" spans="1:8" ht="12.75">
      <c r="A555" s="57"/>
      <c r="B555" s="57"/>
      <c r="C555" s="57"/>
      <c r="D555" s="57"/>
      <c r="E555" s="57"/>
      <c r="F555" s="57"/>
      <c r="G555" s="57"/>
      <c r="H555" s="57"/>
    </row>
    <row r="556" spans="1:8" ht="12.75">
      <c r="A556" s="57"/>
      <c r="B556" s="57"/>
      <c r="C556" s="57"/>
      <c r="D556" s="57"/>
      <c r="E556" s="57"/>
      <c r="F556" s="57"/>
      <c r="G556" s="57"/>
      <c r="H556" s="57"/>
    </row>
    <row r="557" spans="1:8" ht="12.75">
      <c r="A557" s="57"/>
      <c r="B557" s="57"/>
      <c r="C557" s="57"/>
      <c r="D557" s="57"/>
      <c r="E557" s="57"/>
      <c r="F557" s="57"/>
      <c r="G557" s="57"/>
      <c r="H557" s="57"/>
    </row>
    <row r="558" spans="1:8" ht="12.75">
      <c r="A558" s="57"/>
      <c r="B558" s="57"/>
      <c r="C558" s="57"/>
      <c r="D558" s="57"/>
      <c r="E558" s="57"/>
      <c r="F558" s="57"/>
      <c r="G558" s="57"/>
      <c r="H558" s="57"/>
    </row>
    <row r="559" spans="1:8" ht="12.75">
      <c r="A559" s="57"/>
      <c r="B559" s="57"/>
      <c r="C559" s="57"/>
      <c r="D559" s="57"/>
      <c r="E559" s="57"/>
      <c r="F559" s="57"/>
      <c r="G559" s="57"/>
      <c r="H559" s="57"/>
    </row>
    <row r="560" spans="1:8" ht="12.75">
      <c r="A560" s="57"/>
      <c r="B560" s="57"/>
      <c r="C560" s="57"/>
      <c r="D560" s="57"/>
      <c r="E560" s="57"/>
      <c r="F560" s="57"/>
      <c r="G560" s="57"/>
      <c r="H560" s="57"/>
    </row>
    <row r="561" spans="1:8" ht="12.75">
      <c r="A561" s="57"/>
      <c r="B561" s="57"/>
      <c r="C561" s="57"/>
      <c r="D561" s="57"/>
      <c r="E561" s="57"/>
      <c r="F561" s="57"/>
      <c r="G561" s="57"/>
      <c r="H561" s="57"/>
    </row>
    <row r="562" spans="1:8" ht="12.75">
      <c r="A562" s="57"/>
      <c r="B562" s="57"/>
      <c r="C562" s="57"/>
      <c r="D562" s="57"/>
      <c r="E562" s="57"/>
      <c r="F562" s="57"/>
      <c r="G562" s="57"/>
      <c r="H562" s="57"/>
    </row>
    <row r="563" spans="1:8" ht="12.75">
      <c r="A563" s="57"/>
      <c r="B563" s="57"/>
      <c r="C563" s="57"/>
      <c r="D563" s="57"/>
      <c r="E563" s="57"/>
      <c r="F563" s="57"/>
      <c r="G563" s="57"/>
      <c r="H563" s="57"/>
    </row>
    <row r="564" spans="1:8" ht="12.75">
      <c r="A564" s="57"/>
      <c r="B564" s="57"/>
      <c r="C564" s="57"/>
      <c r="D564" s="57"/>
      <c r="E564" s="57"/>
      <c r="F564" s="57"/>
      <c r="G564" s="57"/>
      <c r="H564" s="57"/>
    </row>
    <row r="565" spans="1:8" ht="12.75">
      <c r="A565" s="57"/>
      <c r="B565" s="57"/>
      <c r="C565" s="57"/>
      <c r="D565" s="57"/>
      <c r="E565" s="57"/>
      <c r="F565" s="57"/>
      <c r="G565" s="57"/>
      <c r="H565" s="57"/>
    </row>
    <row r="566" spans="1:8" ht="12.75">
      <c r="A566" s="57"/>
      <c r="B566" s="57"/>
      <c r="C566" s="57"/>
      <c r="D566" s="57"/>
      <c r="E566" s="57"/>
      <c r="F566" s="57"/>
      <c r="G566" s="57"/>
      <c r="H566" s="57"/>
    </row>
    <row r="567" spans="1:8" ht="12.75">
      <c r="A567" s="57"/>
      <c r="B567" s="57"/>
      <c r="C567" s="57"/>
      <c r="D567" s="57"/>
      <c r="E567" s="57"/>
      <c r="F567" s="57"/>
      <c r="G567" s="57"/>
      <c r="H567" s="57"/>
    </row>
    <row r="568" spans="1:8" ht="12.75">
      <c r="A568" s="57"/>
      <c r="B568" s="57"/>
      <c r="C568" s="57"/>
      <c r="D568" s="57"/>
      <c r="E568" s="57"/>
      <c r="F568" s="57"/>
      <c r="G568" s="57"/>
      <c r="H568" s="57"/>
    </row>
    <row r="569" spans="1:8" ht="12.75">
      <c r="A569" s="57"/>
      <c r="B569" s="57"/>
      <c r="C569" s="57"/>
      <c r="D569" s="57"/>
      <c r="E569" s="57"/>
      <c r="F569" s="57"/>
      <c r="G569" s="57"/>
      <c r="H569" s="57"/>
    </row>
    <row r="570" spans="1:8" ht="12.75">
      <c r="A570" s="57"/>
      <c r="B570" s="57"/>
      <c r="C570" s="57"/>
      <c r="D570" s="57"/>
      <c r="E570" s="57"/>
      <c r="F570" s="57"/>
      <c r="G570" s="57"/>
      <c r="H570" s="57"/>
    </row>
    <row r="571" spans="1:8" ht="12.75">
      <c r="A571" s="57"/>
      <c r="B571" s="57"/>
      <c r="C571" s="57"/>
      <c r="D571" s="57"/>
      <c r="E571" s="57"/>
      <c r="F571" s="57"/>
      <c r="G571" s="57"/>
      <c r="H571" s="57"/>
    </row>
    <row r="572" spans="1:8" ht="12.75">
      <c r="A572" s="57"/>
      <c r="B572" s="57"/>
      <c r="C572" s="57"/>
      <c r="D572" s="57"/>
      <c r="E572" s="57"/>
      <c r="F572" s="57"/>
      <c r="G572" s="57"/>
      <c r="H572" s="57"/>
    </row>
    <row r="573" spans="1:8" ht="12.75">
      <c r="A573" s="57"/>
      <c r="B573" s="57"/>
      <c r="C573" s="57"/>
      <c r="D573" s="57"/>
      <c r="E573" s="57"/>
      <c r="F573" s="57"/>
      <c r="G573" s="57"/>
      <c r="H573" s="57"/>
    </row>
    <row r="574" spans="1:8" ht="12.75">
      <c r="A574" s="57"/>
      <c r="B574" s="57"/>
      <c r="C574" s="57"/>
      <c r="D574" s="57"/>
      <c r="E574" s="57"/>
      <c r="F574" s="57"/>
      <c r="G574" s="57"/>
      <c r="H574" s="57"/>
    </row>
    <row r="575" spans="1:8" ht="12.75">
      <c r="A575" s="57"/>
      <c r="B575" s="57"/>
      <c r="C575" s="57"/>
      <c r="D575" s="57"/>
      <c r="E575" s="57"/>
      <c r="F575" s="57"/>
      <c r="G575" s="57"/>
      <c r="H575" s="57"/>
    </row>
    <row r="576" spans="1:8" ht="12.75">
      <c r="A576" s="57"/>
      <c r="B576" s="57"/>
      <c r="C576" s="57"/>
      <c r="D576" s="57"/>
      <c r="E576" s="57"/>
      <c r="F576" s="57"/>
      <c r="G576" s="57"/>
      <c r="H576" s="57"/>
    </row>
    <row r="577" spans="1:8" ht="12.75">
      <c r="A577" s="57"/>
      <c r="B577" s="57"/>
      <c r="C577" s="57"/>
      <c r="D577" s="57"/>
      <c r="E577" s="57"/>
      <c r="F577" s="57"/>
      <c r="G577" s="57"/>
      <c r="H577" s="57"/>
    </row>
    <row r="578" spans="1:8" ht="12.75">
      <c r="A578" s="57"/>
      <c r="B578" s="57"/>
      <c r="C578" s="57"/>
      <c r="D578" s="57"/>
      <c r="E578" s="57"/>
      <c r="F578" s="57"/>
      <c r="G578" s="57"/>
      <c r="H578" s="57"/>
    </row>
    <row r="579" spans="1:8" ht="12.75">
      <c r="A579" s="57"/>
      <c r="B579" s="57"/>
      <c r="C579" s="57"/>
      <c r="D579" s="57"/>
      <c r="E579" s="57"/>
      <c r="F579" s="57"/>
      <c r="G579" s="57"/>
      <c r="H579" s="57"/>
    </row>
    <row r="580" spans="1:8" ht="12.75">
      <c r="A580" s="57"/>
      <c r="B580" s="57"/>
      <c r="C580" s="57"/>
      <c r="D580" s="57"/>
      <c r="E580" s="57"/>
      <c r="F580" s="57"/>
      <c r="G580" s="57"/>
      <c r="H580" s="57"/>
    </row>
  </sheetData>
  <mergeCells count="8">
    <mergeCell ref="H4:H8"/>
    <mergeCell ref="B6:B8"/>
    <mergeCell ref="C6:F6"/>
    <mergeCell ref="C7:F7"/>
    <mergeCell ref="A4:A8"/>
    <mergeCell ref="B4:F4"/>
    <mergeCell ref="B5:F5"/>
    <mergeCell ref="G4:G8"/>
  </mergeCells>
  <printOptions/>
  <pageMargins left="0.75" right="0.75" top="1" bottom="1" header="0.5" footer="0.5"/>
  <pageSetup fitToHeight="6"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G24"/>
  <sheetViews>
    <sheetView workbookViewId="0" topLeftCell="A1">
      <selection activeCell="I9" sqref="I9"/>
    </sheetView>
  </sheetViews>
  <sheetFormatPr defaultColWidth="9.140625" defaultRowHeight="12.75"/>
  <cols>
    <col min="1" max="1" width="32.28125" style="0" customWidth="1"/>
    <col min="2" max="2" width="11.140625" style="0" customWidth="1"/>
    <col min="3" max="7" width="13.7109375" style="0" customWidth="1"/>
  </cols>
  <sheetData>
    <row r="1" ht="15.75" thickBot="1">
      <c r="A1" s="2"/>
    </row>
    <row r="2" spans="1:7" ht="15.75" thickBot="1">
      <c r="A2" s="82" t="s">
        <v>97</v>
      </c>
      <c r="B2" s="83"/>
      <c r="C2" s="83"/>
      <c r="D2" s="83"/>
      <c r="E2" s="83"/>
      <c r="F2" s="83"/>
      <c r="G2" s="84"/>
    </row>
    <row r="3" spans="1:7" ht="15.75" thickBot="1">
      <c r="A3" s="85" t="s">
        <v>25</v>
      </c>
      <c r="B3" s="13" t="s">
        <v>98</v>
      </c>
      <c r="C3" s="88" t="s">
        <v>100</v>
      </c>
      <c r="D3" s="89"/>
      <c r="E3" s="89"/>
      <c r="F3" s="89"/>
      <c r="G3" s="90"/>
    </row>
    <row r="4" spans="1:7" ht="30.75" thickBot="1">
      <c r="A4" s="86"/>
      <c r="B4" s="13" t="s">
        <v>99</v>
      </c>
      <c r="C4" s="85" t="s">
        <v>43</v>
      </c>
      <c r="D4" s="82" t="s">
        <v>101</v>
      </c>
      <c r="E4" s="83"/>
      <c r="F4" s="83"/>
      <c r="G4" s="84"/>
    </row>
    <row r="5" spans="1:7" ht="15.75" thickBot="1">
      <c r="A5" s="87"/>
      <c r="B5" s="14"/>
      <c r="C5" s="87"/>
      <c r="D5" s="11" t="s">
        <v>46</v>
      </c>
      <c r="E5" s="11" t="s">
        <v>47</v>
      </c>
      <c r="F5" s="11" t="s">
        <v>48</v>
      </c>
      <c r="G5" s="11" t="s">
        <v>49</v>
      </c>
    </row>
    <row r="6" spans="1:7" ht="15.75" thickBot="1">
      <c r="A6" s="12">
        <v>1</v>
      </c>
      <c r="B6" s="11">
        <v>2</v>
      </c>
      <c r="C6" s="11">
        <v>3</v>
      </c>
      <c r="D6" s="11">
        <v>4</v>
      </c>
      <c r="E6" s="11">
        <v>5</v>
      </c>
      <c r="F6" s="11">
        <v>6</v>
      </c>
      <c r="G6" s="11">
        <v>7</v>
      </c>
    </row>
    <row r="7" spans="1:7" ht="51" customHeight="1" thickBot="1">
      <c r="A7" s="10" t="s">
        <v>102</v>
      </c>
      <c r="B7" s="15" t="s">
        <v>103</v>
      </c>
      <c r="C7" s="6">
        <f>(D7+E7+F7+G7)/4</f>
        <v>91</v>
      </c>
      <c r="D7" s="6">
        <f>83+8</f>
        <v>91</v>
      </c>
      <c r="E7" s="6">
        <f>83+8</f>
        <v>91</v>
      </c>
      <c r="F7" s="6">
        <f>84+5</f>
        <v>89</v>
      </c>
      <c r="G7" s="6">
        <f>88+5</f>
        <v>93</v>
      </c>
    </row>
    <row r="8" spans="1:7" ht="51" customHeight="1" thickBot="1">
      <c r="A8" s="10" t="s">
        <v>104</v>
      </c>
      <c r="B8" s="15" t="s">
        <v>14</v>
      </c>
      <c r="C8" s="42">
        <f>C9/C7/12*1000</f>
        <v>36575.27472527472</v>
      </c>
      <c r="D8" s="42">
        <f>D9/D7/3*1000</f>
        <v>25371.06227106227</v>
      </c>
      <c r="E8" s="42">
        <f>E9/E7/3*1000</f>
        <v>52748.35164835164</v>
      </c>
      <c r="F8" s="42">
        <f>F9/F7/3*1000</f>
        <v>14307.490636704124</v>
      </c>
      <c r="G8" s="42">
        <f>G9/G7/3*1000</f>
        <v>53023.2974910394</v>
      </c>
    </row>
    <row r="9" spans="1:7" ht="51" customHeight="1" thickBot="1">
      <c r="A9" s="10" t="s">
        <v>105</v>
      </c>
      <c r="B9" s="15" t="s">
        <v>106</v>
      </c>
      <c r="C9" s="43">
        <v>39940.2</v>
      </c>
      <c r="D9" s="43">
        <v>6926.3</v>
      </c>
      <c r="E9" s="43">
        <f>21326.6-D9</f>
        <v>14400.3</v>
      </c>
      <c r="F9" s="43">
        <f>25146.7-E9-D9</f>
        <v>3820.1000000000013</v>
      </c>
      <c r="G9" s="43">
        <f>C9-D9-E9-F9</f>
        <v>14793.499999999993</v>
      </c>
    </row>
    <row r="10" spans="1:7" ht="51" customHeight="1" thickBot="1">
      <c r="A10" s="10" t="s">
        <v>107</v>
      </c>
      <c r="B10" s="15" t="s">
        <v>106</v>
      </c>
      <c r="C10" s="43">
        <v>30184.3</v>
      </c>
      <c r="D10" s="43">
        <v>5572</v>
      </c>
      <c r="E10" s="43">
        <f>17222.7-D10</f>
        <v>11650.7</v>
      </c>
      <c r="F10" s="43">
        <f>19860.8-E10-D10</f>
        <v>2638.0999999999985</v>
      </c>
      <c r="G10" s="43">
        <f>C10-D10-E10-F10</f>
        <v>10323.5</v>
      </c>
    </row>
    <row r="11" spans="1:7" ht="51" customHeight="1" thickBot="1">
      <c r="A11" s="10" t="s">
        <v>108</v>
      </c>
      <c r="B11" s="15" t="s">
        <v>109</v>
      </c>
      <c r="C11" s="43">
        <f>(D11+E11+F11+G11)/4</f>
        <v>901.5</v>
      </c>
      <c r="D11" s="43">
        <v>891</v>
      </c>
      <c r="E11" s="43">
        <v>891</v>
      </c>
      <c r="F11" s="43">
        <v>913</v>
      </c>
      <c r="G11" s="43">
        <v>911</v>
      </c>
    </row>
    <row r="12" spans="1:7" ht="51" customHeight="1" thickBot="1">
      <c r="A12" s="10" t="s">
        <v>110</v>
      </c>
      <c r="B12" s="15" t="s">
        <v>109</v>
      </c>
      <c r="C12" s="44">
        <f>(D12+E12+F12+G12)/3</f>
        <v>379.6666666666667</v>
      </c>
      <c r="D12" s="43">
        <v>346</v>
      </c>
      <c r="E12" s="43">
        <v>243</v>
      </c>
      <c r="F12" s="43"/>
      <c r="G12" s="43">
        <v>550</v>
      </c>
    </row>
    <row r="13" ht="15">
      <c r="A13" s="2"/>
    </row>
    <row r="14" ht="15.75">
      <c r="A14" s="16" t="s">
        <v>111</v>
      </c>
    </row>
    <row r="15" ht="15">
      <c r="A15" s="2"/>
    </row>
    <row r="16" spans="1:5" ht="15">
      <c r="A16" s="8" t="s">
        <v>164</v>
      </c>
      <c r="D16" s="27" t="s">
        <v>163</v>
      </c>
      <c r="E16" s="27"/>
    </row>
    <row r="17" ht="15">
      <c r="A17" s="8" t="s">
        <v>112</v>
      </c>
    </row>
    <row r="18" spans="1:5" ht="15">
      <c r="A18" s="8" t="s">
        <v>165</v>
      </c>
      <c r="D18" s="27" t="s">
        <v>166</v>
      </c>
      <c r="E18" s="27"/>
    </row>
    <row r="19" ht="15">
      <c r="A19" s="8" t="s">
        <v>112</v>
      </c>
    </row>
    <row r="20" spans="1:5" ht="15">
      <c r="A20" s="8" t="s">
        <v>167</v>
      </c>
      <c r="D20" s="27" t="s">
        <v>166</v>
      </c>
      <c r="E20" s="27"/>
    </row>
    <row r="21" ht="15">
      <c r="A21" s="8" t="s">
        <v>168</v>
      </c>
    </row>
    <row r="22" ht="15">
      <c r="A22" s="8" t="s">
        <v>113</v>
      </c>
    </row>
    <row r="23" ht="15">
      <c r="A23" s="8" t="s">
        <v>223</v>
      </c>
    </row>
    <row r="24" ht="15">
      <c r="A24" s="2"/>
    </row>
  </sheetData>
  <mergeCells count="5">
    <mergeCell ref="A2:G2"/>
    <mergeCell ref="A3:A5"/>
    <mergeCell ref="C3:G3"/>
    <mergeCell ref="C4:C5"/>
    <mergeCell ref="D4:G4"/>
  </mergeCells>
  <printOptions/>
  <pageMargins left="0.7874015748031497" right="0.3937007874015748" top="0.984251968503937" bottom="0.984251968503937" header="0.5118110236220472" footer="0.5118110236220472"/>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компьютер</cp:lastModifiedBy>
  <cp:lastPrinted>2016-02-18T10:09:40Z</cp:lastPrinted>
  <dcterms:created xsi:type="dcterms:W3CDTF">1996-10-08T23:32:33Z</dcterms:created>
  <dcterms:modified xsi:type="dcterms:W3CDTF">2016-02-27T08:56:09Z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